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民生國小\001月報\月報113\"/>
    </mc:Choice>
  </mc:AlternateContent>
  <bookViews>
    <workbookView xWindow="0" yWindow="0" windowWidth="23040" windowHeight="9720" tabRatio="793" activeTab="9"/>
  </bookViews>
  <sheets>
    <sheet name="封面-移交" sheetId="22" r:id="rId1"/>
    <sheet name="勾稽" sheetId="15" state="hidden" r:id="rId2"/>
    <sheet name="代收款" sheetId="26" r:id="rId3"/>
    <sheet name="勾稽 (2)" sheetId="25" r:id="rId4"/>
    <sheet name="封面" sheetId="14" r:id="rId5"/>
    <sheet name="餘絀表" sheetId="3" r:id="rId6"/>
    <sheet name="平衡" sheetId="1" r:id="rId7"/>
    <sheet name="主要業務" sheetId="5" r:id="rId8"/>
    <sheet name="資產" sheetId="21" r:id="rId9"/>
    <sheet name="固定" sheetId="8" r:id="rId10"/>
    <sheet name="各項費用" sheetId="9" r:id="rId11"/>
    <sheet name="落後原因" sheetId="10" r:id="rId12"/>
    <sheet name="收支" sheetId="23" r:id="rId13"/>
    <sheet name="對照表" sheetId="24" r:id="rId14"/>
    <sheet name="庫款差額" sheetId="11" r:id="rId15"/>
    <sheet name="縣庫對帳" sheetId="12" r:id="rId16"/>
    <sheet name="專戶差額" sheetId="16" r:id="rId17"/>
    <sheet name="專戶對帳" sheetId="18" r:id="rId18"/>
    <sheet name="固定項目" sheetId="7" r:id="rId19"/>
    <sheet name="保管品" sheetId="17" r:id="rId20"/>
    <sheet name="對帳通知單" sheetId="13" r:id="rId21"/>
  </sheets>
  <externalReferences>
    <externalReference r:id="rId22"/>
    <externalReference r:id="rId23"/>
    <externalReference r:id="rId24"/>
    <externalReference r:id="rId25"/>
    <externalReference r:id="rId26"/>
  </externalReferences>
  <definedNames>
    <definedName name="_xlnm.Print_Area" localSheetId="7">主要業務!$A$1:$L$24</definedName>
    <definedName name="_xlnm.Print_Area" localSheetId="6">平衡!$A$1:$V$86</definedName>
    <definedName name="_xlnm.Print_Area" localSheetId="10">各項費用!$A$1:$W$86</definedName>
    <definedName name="_xlnm.Print_Area" localSheetId="12">收支!$A$1:$N$44</definedName>
    <definedName name="_xlnm.Print_Area" localSheetId="9">固定!$A$1:$P$42</definedName>
    <definedName name="_xlnm.Print_Area" localSheetId="18">固定項目!$A$1:$I$43</definedName>
    <definedName name="_xlnm.Print_Area" localSheetId="4">封面!$A$1:$N$17</definedName>
    <definedName name="_xlnm.Print_Area" localSheetId="0">'封面-移交'!$A$1:$N$18</definedName>
    <definedName name="_xlnm.Print_Area" localSheetId="14">庫款差額!$A$1:$C$24</definedName>
    <definedName name="_xlnm.Print_Area" localSheetId="16">專戶差額!$A$1:$L$47</definedName>
    <definedName name="_xlnm.Print_Area" localSheetId="11">落後原因!$A$1:$P$27</definedName>
    <definedName name="_xlnm.Print_Area" localSheetId="8">資產!$A$1:$G$41</definedName>
    <definedName name="_xlnm.Print_Area" localSheetId="20">對帳通知單!$A$1:$R$20</definedName>
    <definedName name="_xlnm.Print_Area" localSheetId="13">對照表!$A$1:$I$35</definedName>
    <definedName name="_xlnm.Print_Area" localSheetId="5">餘絀表!$A$1:$AD$50</definedName>
    <definedName name="_xlnm.Print_Area" localSheetId="15">縣庫對帳!$B$1:$L$25</definedName>
    <definedName name="_xlnm.Print_Titles" localSheetId="10">各項費用!$2:$10</definedName>
    <definedName name="_xlnm.Print_Titles" localSheetId="14">庫款差額!$1:$5</definedName>
    <definedName name="_xlnm.Print_Titles" localSheetId="15">縣庫對帳!$1:$3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G26" i="3" l="1"/>
  <c r="AG27" i="3"/>
  <c r="AG28" i="3"/>
  <c r="AG29" i="3"/>
  <c r="AG30" i="3"/>
  <c r="AG31" i="3"/>
  <c r="AG32" i="3"/>
  <c r="Y29" i="26" l="1"/>
  <c r="D29" i="25" s="1"/>
  <c r="Y25" i="26"/>
  <c r="D28" i="25" s="1"/>
  <c r="Y224" i="26"/>
  <c r="D30" i="25" s="1"/>
  <c r="Y33" i="26"/>
  <c r="D26" i="25" s="1"/>
  <c r="Y31" i="26"/>
  <c r="D25" i="25" s="1"/>
  <c r="H22" i="25" l="1"/>
  <c r="K8" i="16" l="1"/>
  <c r="J8" i="16"/>
  <c r="H8" i="16"/>
  <c r="G8" i="16"/>
  <c r="I33" i="23" l="1"/>
  <c r="G25" i="21" l="1"/>
  <c r="G26" i="21"/>
  <c r="G27" i="21"/>
  <c r="G28" i="21"/>
  <c r="G29" i="21"/>
  <c r="G30" i="21"/>
  <c r="G31" i="21"/>
  <c r="G32" i="21"/>
  <c r="G33" i="21"/>
  <c r="G34" i="21"/>
  <c r="G35" i="21"/>
  <c r="G36" i="21"/>
  <c r="G37" i="21"/>
  <c r="G38" i="21"/>
  <c r="G39" i="21"/>
  <c r="G40" i="21"/>
  <c r="G41" i="21"/>
  <c r="G14" i="21"/>
  <c r="G15" i="21"/>
  <c r="G16" i="21"/>
  <c r="G17" i="21"/>
  <c r="G18" i="21"/>
  <c r="G19" i="21"/>
  <c r="G20" i="21"/>
  <c r="G21" i="21"/>
  <c r="G22" i="21"/>
  <c r="G23" i="21"/>
  <c r="G24" i="21"/>
  <c r="D32" i="24" l="1"/>
  <c r="N41" i="23"/>
  <c r="N16" i="23" l="1"/>
  <c r="N18" i="23"/>
  <c r="N19" i="23"/>
  <c r="N20" i="23"/>
  <c r="N21" i="23"/>
  <c r="N23" i="23"/>
  <c r="N25" i="23"/>
  <c r="N28" i="23"/>
  <c r="N30" i="23"/>
  <c r="N32" i="23"/>
  <c r="N34" i="23"/>
  <c r="N35" i="23"/>
  <c r="N37" i="23"/>
  <c r="D30" i="24"/>
  <c r="C30" i="24"/>
  <c r="N39" i="23"/>
  <c r="C2" i="3" l="1"/>
  <c r="F26" i="25" l="1"/>
  <c r="F28" i="25"/>
  <c r="F29" i="25"/>
  <c r="AH31" i="3" l="1"/>
  <c r="AH30" i="3"/>
  <c r="T51" i="3" l="1"/>
  <c r="P8" i="12"/>
  <c r="D6" i="25"/>
  <c r="E6" i="25"/>
  <c r="D7" i="25"/>
  <c r="E7" i="25"/>
  <c r="AH32" i="3" l="1"/>
  <c r="AH28" i="3"/>
  <c r="E32" i="24" l="1"/>
  <c r="N40" i="23" l="1"/>
  <c r="O9" i="14" l="1"/>
  <c r="O10" i="14" s="1"/>
  <c r="AG20" i="3" l="1"/>
  <c r="AG21" i="3"/>
  <c r="AG22" i="3"/>
  <c r="AG23" i="3"/>
  <c r="AG24" i="3"/>
  <c r="AG25" i="3"/>
  <c r="P7" i="12" l="1"/>
  <c r="K44" i="16"/>
  <c r="K39" i="16"/>
  <c r="K35" i="16"/>
  <c r="K14" i="16"/>
  <c r="K10" i="16"/>
  <c r="K43" i="16" l="1"/>
  <c r="K49" i="16" s="1"/>
  <c r="M9" i="16" l="1"/>
  <c r="B3" i="16" l="1"/>
  <c r="H44" i="16"/>
  <c r="I44" i="16"/>
  <c r="J44" i="16"/>
  <c r="L44" i="16"/>
  <c r="G44" i="16"/>
  <c r="J39" i="16"/>
  <c r="J35" i="16"/>
  <c r="J14" i="16"/>
  <c r="J10" i="16"/>
  <c r="M44" i="16" l="1"/>
  <c r="J43" i="16"/>
  <c r="J49" i="16" s="1"/>
  <c r="D23" i="25" l="1"/>
  <c r="I17" i="23" l="1"/>
  <c r="N17" i="23" s="1"/>
  <c r="G32" i="25" l="1"/>
  <c r="I36" i="23" l="1"/>
  <c r="N36" i="23" s="1"/>
  <c r="N33" i="23"/>
  <c r="I31" i="23"/>
  <c r="N31" i="23" s="1"/>
  <c r="I29" i="23"/>
  <c r="N29" i="23" s="1"/>
  <c r="I27" i="23"/>
  <c r="N27" i="23" s="1"/>
  <c r="I24" i="23"/>
  <c r="N24" i="23" s="1"/>
  <c r="I22" i="23"/>
  <c r="N22" i="23" s="1"/>
  <c r="I15" i="23"/>
  <c r="N15" i="23" s="1"/>
  <c r="A1" i="10"/>
  <c r="A3" i="10"/>
  <c r="E32" i="25"/>
  <c r="E16" i="25"/>
  <c r="J31" i="24"/>
  <c r="E31" i="24"/>
  <c r="J30" i="24"/>
  <c r="E30" i="24"/>
  <c r="E28" i="24"/>
  <c r="J27" i="24"/>
  <c r="E27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9" i="24"/>
  <c r="C33" i="24" s="1"/>
  <c r="E13" i="24"/>
  <c r="I14" i="23"/>
  <c r="N14" i="23" s="1"/>
  <c r="I26" i="23"/>
  <c r="N26" i="23" s="1"/>
  <c r="D29" i="24"/>
  <c r="D33" i="24" s="1"/>
  <c r="C5" i="3"/>
  <c r="A6" i="5"/>
  <c r="A4" i="1"/>
  <c r="AG48" i="3"/>
  <c r="AG47" i="3"/>
  <c r="AG46" i="3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19" i="3"/>
  <c r="AG18" i="3"/>
  <c r="AG17" i="3"/>
  <c r="AG16" i="3"/>
  <c r="F32" i="25"/>
  <c r="F21" i="25"/>
  <c r="E21" i="25"/>
  <c r="F20" i="25"/>
  <c r="E20" i="25"/>
  <c r="D20" i="25"/>
  <c r="E19" i="25"/>
  <c r="D19" i="25"/>
  <c r="E18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D5" i="25"/>
  <c r="F25" i="25"/>
  <c r="H21" i="15"/>
  <c r="G13" i="21"/>
  <c r="G12" i="21"/>
  <c r="F11" i="15"/>
  <c r="D11" i="15"/>
  <c r="E13" i="15"/>
  <c r="E29" i="24" l="1"/>
  <c r="I38" i="23"/>
  <c r="N38" i="23" s="1"/>
  <c r="J29" i="24"/>
  <c r="E15" i="15"/>
  <c r="E20" i="15"/>
  <c r="E21" i="15"/>
  <c r="G11" i="15"/>
  <c r="N42" i="23" l="1"/>
  <c r="E13" i="25"/>
  <c r="G13" i="25" s="1"/>
  <c r="D13" i="25" s="1"/>
  <c r="H10" i="25" s="1"/>
  <c r="F12" i="15"/>
  <c r="F12" i="25"/>
  <c r="J33" i="24"/>
  <c r="E33" i="24"/>
  <c r="E9" i="15"/>
  <c r="D9" i="15"/>
  <c r="F21" i="15"/>
  <c r="F20" i="15"/>
  <c r="D20" i="15"/>
  <c r="D10" i="15"/>
  <c r="E17" i="15" l="1"/>
  <c r="E8" i="15"/>
  <c r="D8" i="15"/>
  <c r="E7" i="15"/>
  <c r="D7" i="15"/>
  <c r="D6" i="15"/>
  <c r="D15" i="15"/>
  <c r="D14" i="15"/>
  <c r="G13" i="15" l="1"/>
  <c r="A6" i="24"/>
  <c r="A4" i="9"/>
  <c r="A1" i="24"/>
  <c r="A6" i="23"/>
  <c r="A1" i="23"/>
  <c r="P4" i="12"/>
  <c r="B7" i="11"/>
  <c r="F14" i="25" l="1"/>
  <c r="F15" i="25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L23" i="8" s="1"/>
  <c r="K24" i="8"/>
  <c r="K26" i="8"/>
  <c r="K27" i="8"/>
  <c r="L27" i="8" s="1"/>
  <c r="K29" i="8"/>
  <c r="K30" i="8"/>
  <c r="K32" i="8"/>
  <c r="K33" i="8"/>
  <c r="K35" i="8"/>
  <c r="K36" i="8"/>
  <c r="K38" i="8"/>
  <c r="K39" i="8"/>
  <c r="L39" i="8" s="1"/>
  <c r="K40" i="8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H37" i="8"/>
  <c r="F37" i="8"/>
  <c r="E37" i="8"/>
  <c r="D37" i="8"/>
  <c r="C37" i="8"/>
  <c r="J34" i="8"/>
  <c r="I34" i="8"/>
  <c r="K34" i="8" s="1"/>
  <c r="H34" i="8"/>
  <c r="F34" i="8"/>
  <c r="E34" i="8"/>
  <c r="D34" i="8"/>
  <c r="C34" i="8"/>
  <c r="J31" i="8"/>
  <c r="I31" i="8"/>
  <c r="H31" i="8"/>
  <c r="F31" i="8"/>
  <c r="E31" i="8"/>
  <c r="D31" i="8"/>
  <c r="C31" i="8"/>
  <c r="J28" i="8"/>
  <c r="I28" i="8"/>
  <c r="H28" i="8"/>
  <c r="F28" i="8"/>
  <c r="E28" i="8"/>
  <c r="D28" i="8"/>
  <c r="C28" i="8"/>
  <c r="J25" i="8"/>
  <c r="J22" i="8" s="1"/>
  <c r="I25" i="8"/>
  <c r="I22" i="8" s="1"/>
  <c r="H25" i="8"/>
  <c r="H22" i="8" s="1"/>
  <c r="F25" i="8"/>
  <c r="F22" i="8" s="1"/>
  <c r="E25" i="8"/>
  <c r="E22" i="8" s="1"/>
  <c r="D25" i="8"/>
  <c r="D22" i="8" s="1"/>
  <c r="C25" i="8"/>
  <c r="C22" i="8" s="1"/>
  <c r="D21" i="8"/>
  <c r="E21" i="8"/>
  <c r="F21" i="8"/>
  <c r="H21" i="8"/>
  <c r="I21" i="8"/>
  <c r="J21" i="8"/>
  <c r="C21" i="8"/>
  <c r="K22" i="8" l="1"/>
  <c r="L22" i="8" s="1"/>
  <c r="L34" i="8"/>
  <c r="M38" i="8"/>
  <c r="N38" i="8" s="1"/>
  <c r="L38" i="8"/>
  <c r="M26" i="8"/>
  <c r="N26" i="8" s="1"/>
  <c r="L26" i="8"/>
  <c r="M36" i="8"/>
  <c r="N36" i="8" s="1"/>
  <c r="L36" i="8"/>
  <c r="M24" i="8"/>
  <c r="N24" i="8" s="1"/>
  <c r="L24" i="8"/>
  <c r="M35" i="8"/>
  <c r="N35" i="8" s="1"/>
  <c r="L35" i="8"/>
  <c r="M33" i="8"/>
  <c r="N33" i="8" s="1"/>
  <c r="L33" i="8"/>
  <c r="M32" i="8"/>
  <c r="N32" i="8" s="1"/>
  <c r="L32" i="8"/>
  <c r="M30" i="8"/>
  <c r="N30" i="8" s="1"/>
  <c r="L30" i="8"/>
  <c r="M40" i="8"/>
  <c r="N40" i="8" s="1"/>
  <c r="L40" i="8"/>
  <c r="M29" i="8"/>
  <c r="N29" i="8" s="1"/>
  <c r="L29" i="8"/>
  <c r="K37" i="8"/>
  <c r="L37" i="8" s="1"/>
  <c r="M22" i="8"/>
  <c r="N22" i="8" s="1"/>
  <c r="G22" i="8"/>
  <c r="G34" i="8"/>
  <c r="C41" i="8"/>
  <c r="M34" i="8"/>
  <c r="N34" i="8" s="1"/>
  <c r="K21" i="8"/>
  <c r="L21" i="8" s="1"/>
  <c r="F41" i="8"/>
  <c r="G31" i="8"/>
  <c r="G28" i="8"/>
  <c r="K31" i="8"/>
  <c r="L31" i="8" s="1"/>
  <c r="J41" i="8"/>
  <c r="G25" i="8"/>
  <c r="K28" i="8"/>
  <c r="L28" i="8" s="1"/>
  <c r="E41" i="8"/>
  <c r="D41" i="8"/>
  <c r="G37" i="8"/>
  <c r="K25" i="8"/>
  <c r="L25" i="8" s="1"/>
  <c r="G21" i="8"/>
  <c r="M39" i="8"/>
  <c r="N39" i="8" s="1"/>
  <c r="M27" i="8"/>
  <c r="N27" i="8" s="1"/>
  <c r="I41" i="8"/>
  <c r="H41" i="8"/>
  <c r="M23" i="8"/>
  <c r="N23" i="8" s="1"/>
  <c r="D23" i="15"/>
  <c r="M37" i="8" l="1"/>
  <c r="N37" i="8" s="1"/>
  <c r="K41" i="8"/>
  <c r="L41" i="8" s="1"/>
  <c r="M25" i="8"/>
  <c r="N25" i="8" s="1"/>
  <c r="G41" i="8"/>
  <c r="M21" i="8"/>
  <c r="N21" i="8" s="1"/>
  <c r="M28" i="8"/>
  <c r="N28" i="8" s="1"/>
  <c r="M31" i="8"/>
  <c r="N31" i="8" s="1"/>
  <c r="L39" i="16"/>
  <c r="I39" i="16"/>
  <c r="H39" i="16"/>
  <c r="G39" i="16"/>
  <c r="L35" i="16"/>
  <c r="I35" i="16"/>
  <c r="H35" i="16"/>
  <c r="G35" i="16"/>
  <c r="L14" i="16"/>
  <c r="I14" i="16"/>
  <c r="H14" i="16"/>
  <c r="G14" i="16"/>
  <c r="L10" i="16"/>
  <c r="I10" i="16"/>
  <c r="H10" i="16"/>
  <c r="G10" i="16"/>
  <c r="M39" i="16" l="1"/>
  <c r="M41" i="8"/>
  <c r="N41" i="8" s="1"/>
  <c r="M10" i="16"/>
  <c r="G43" i="16"/>
  <c r="G49" i="16" s="1"/>
  <c r="M14" i="16"/>
  <c r="H43" i="16"/>
  <c r="H49" i="16" s="1"/>
  <c r="M35" i="16"/>
  <c r="A16" i="11"/>
  <c r="F10" i="21" l="1"/>
  <c r="D21" i="25" s="1"/>
  <c r="E10" i="21"/>
  <c r="D10" i="21"/>
  <c r="C10" i="21"/>
  <c r="B10" i="21"/>
  <c r="D21" i="15" l="1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  <c r="L8" i="16"/>
  <c r="L43" i="16" s="1"/>
  <c r="L49" i="16" s="1"/>
  <c r="F30" i="25"/>
  <c r="F27" i="25"/>
  <c r="D27" i="25" s="1"/>
  <c r="D32" i="25" l="1"/>
  <c r="D33" i="25" s="1"/>
  <c r="I8" i="16"/>
  <c r="I43" i="16" l="1"/>
  <c r="M8" i="16"/>
  <c r="G7" i="16"/>
  <c r="M7" i="16" s="1"/>
  <c r="I49" i="16" l="1"/>
  <c r="G45" i="16"/>
  <c r="M45" i="16" s="1"/>
  <c r="M43" i="16"/>
</calcChain>
</file>

<file path=xl/comments1.xml><?xml version="1.0" encoding="utf-8"?>
<comments xmlns="http://schemas.openxmlformats.org/spreadsheetml/2006/main">
  <authors>
    <author>user</author>
  </authors>
  <commentList>
    <comment ref="H22" authorId="0" shapeId="0">
      <text>
        <r>
          <rPr>
            <b/>
            <sz val="20"/>
            <color indexed="10"/>
            <rFont val="細明體"/>
            <family val="3"/>
            <charset val="136"/>
          </rPr>
          <t>待求證，
以後設每月加總公式</t>
        </r>
      </text>
    </comment>
  </commentList>
</comments>
</file>

<file path=xl/sharedStrings.xml><?xml version="1.0" encoding="utf-8"?>
<sst xmlns="http://schemas.openxmlformats.org/spreadsheetml/2006/main" count="1203" uniqueCount="932">
  <si>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</si>
  <si>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</si>
  <si>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</si>
  <si>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</si>
  <si>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</si>
  <si>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</si>
  <si>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</si>
  <si>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</si>
  <si>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</si>
  <si>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</si>
  <si>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</si>
  <si>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</si>
  <si>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</si>
  <si>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</si>
  <si>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</si>
  <si>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</si>
  <si>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</si>
  <si>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</si>
  <si>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</si>
  <si>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</si>
  <si>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</si>
  <si>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</si>
  <si>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</si>
  <si>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</si>
  <si>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</si>
  <si>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</si>
  <si>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</si>
  <si>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</si>
  <si>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</si>
  <si>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</si>
  <si>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</si>
  <si>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</si>
  <si>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</si>
  <si>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</si>
  <si>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</si>
  <si>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</si>
  <si>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</si>
  <si>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</si>
  <si>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</si>
  <si>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</si>
  <si>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</si>
  <si>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</si>
  <si>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</si>
  <si>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</si>
  <si>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</si>
  <si>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</si>
  <si>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</si>
  <si>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</si>
  <si>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</si>
  <si>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</si>
  <si>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</si>
  <si>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</si>
  <si>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</si>
  <si>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</si>
  <si>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</si>
  <si>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</si>
  <si>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</si>
  <si>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</si>
  <si>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</si>
  <si>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</si>
  <si>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</si>
  <si>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</si>
  <si>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</si>
  <si>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</si>
  <si>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</si>
  <si>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</si>
  <si>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</si>
  <si>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</si>
  <si>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</si>
  <si>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</si>
  <si>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5" type="noConversion"/>
  </si>
  <si>
    <t>金額</t>
    <phoneticPr fontId="25" type="noConversion"/>
  </si>
  <si>
    <t>小計</t>
    <phoneticPr fontId="25" type="noConversion"/>
  </si>
  <si>
    <t>合計</t>
    <phoneticPr fontId="25" type="noConversion"/>
  </si>
  <si>
    <t>(一)帳面結存</t>
    <phoneticPr fontId="25" type="noConversion"/>
  </si>
  <si>
    <t xml:space="preserve">       105年9月份教職員工薪資</t>
    <phoneticPr fontId="25" type="noConversion"/>
  </si>
  <si>
    <t xml:space="preserve">       105年3月份教職員工公保、退撫機關負擔款</t>
    <phoneticPr fontId="25" type="noConversion"/>
  </si>
  <si>
    <t>(三)加：基金來源學校未入帳支付科已入帳</t>
    <phoneticPr fontId="25" type="noConversion"/>
  </si>
  <si>
    <t>(四)減：基金來源學校已入帳支付科未入帳</t>
    <phoneticPr fontId="25" type="noConversion"/>
  </si>
  <si>
    <t>(五)減：支出收回</t>
    <phoneticPr fontId="25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</si>
  <si>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</si>
  <si>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</si>
  <si>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5" type="noConversion"/>
  </si>
  <si>
    <t>並將所附回單於文到十日內加蓋機關首長及主辦人員簽證印鑑，簽回憑辦．</t>
    <phoneticPr fontId="25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</si>
  <si>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</si>
  <si>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5" type="noConversion"/>
  </si>
  <si>
    <t>貴處所送</t>
    <phoneticPr fontId="25" type="noConversion"/>
  </si>
  <si>
    <t>各科目歲出對帳單，經核對結果如下：</t>
    <phoneticPr fontId="25" type="noConversion"/>
  </si>
  <si>
    <t>１．經核對相符．</t>
    <phoneticPr fontId="25" type="noConversion"/>
  </si>
  <si>
    <t>２．經核對除雙方列帳時間略有不同外，甚餘各項均相符．</t>
    <phoneticPr fontId="25" type="noConversion"/>
  </si>
  <si>
    <t>Ｖ</t>
    <phoneticPr fontId="25" type="noConversion"/>
  </si>
  <si>
    <t>３．經核對有下列項目不符．</t>
    <phoneticPr fontId="25" type="noConversion"/>
  </si>
  <si>
    <t>預算科目名稱及代號</t>
    <phoneticPr fontId="25" type="noConversion"/>
  </si>
  <si>
    <t>日期</t>
    <phoneticPr fontId="25" type="noConversion"/>
  </si>
  <si>
    <t>收件編號</t>
    <phoneticPr fontId="25" type="noConversion"/>
  </si>
  <si>
    <t>憑單編號</t>
    <phoneticPr fontId="25" type="noConversion"/>
  </si>
  <si>
    <t>不　符　情　況　說　明</t>
    <phoneticPr fontId="25" type="noConversion"/>
  </si>
  <si>
    <t>101377365010100028201ˉ一般行政-行政管理-業務費-車輛及辦公器具養護費-車輛及辦公器具養護費</t>
    <phoneticPr fontId="25" type="noConversion"/>
  </si>
  <si>
    <t>101/5/16</t>
    <phoneticPr fontId="25" type="noConversion"/>
  </si>
  <si>
    <t>預算科目代號(年度碼)應為101，支付科誤植為100，請更正。</t>
    <phoneticPr fontId="25" type="noConversion"/>
  </si>
  <si>
    <t>財政處支付科月底整批作業，俟月底將轉帳憑單過帳。</t>
    <phoneticPr fontId="25" type="noConversion"/>
  </si>
  <si>
    <t>101389002560100012101ˉ公務人員各項補助-公務人員各項補助-人事費-其他給與-婚喪及生育補助</t>
    <phoneticPr fontId="25" type="noConversion"/>
  </si>
  <si>
    <t>101/5/1</t>
    <phoneticPr fontId="25" type="noConversion"/>
  </si>
  <si>
    <t>預算科目代號支付科誤植為10137736501010001警政支出－一般行政－行政管理－人事費 ，請更正。</t>
    <phoneticPr fontId="25" type="noConversion"/>
  </si>
  <si>
    <t>101377365521000027903ˉ警政業務-婦幼安全業務-業務費-一般事務費-一般事務費</t>
    <phoneticPr fontId="25" type="noConversion"/>
  </si>
  <si>
    <t>預算科目代號支付科誤植為10137736501010002警政支出－一般行政－行政管理－業務費 ，請更正。</t>
    <phoneticPr fontId="25" type="noConversion"/>
  </si>
  <si>
    <t>備註：</t>
    <phoneticPr fontId="25" type="noConversion"/>
  </si>
  <si>
    <t>彰化縣政府財政處</t>
    <phoneticPr fontId="25" type="noConversion"/>
  </si>
  <si>
    <t>此致</t>
    <phoneticPr fontId="25" type="noConversion"/>
  </si>
  <si>
    <t>機關首長簽證印鑑</t>
    <phoneticPr fontId="25" type="noConversion"/>
  </si>
  <si>
    <t>主辦會計人員簽證印鑑</t>
    <phoneticPr fontId="25" type="noConversion"/>
  </si>
  <si>
    <t>支用機關長官：</t>
    <phoneticPr fontId="25" type="noConversion"/>
  </si>
  <si>
    <t>主辦會計人員：</t>
    <phoneticPr fontId="25" type="noConversion"/>
  </si>
  <si>
    <t>製單：</t>
    <phoneticPr fontId="25" type="noConversion"/>
  </si>
  <si>
    <t>（簽證印鑑）</t>
    <phoneticPr fontId="25" type="noConversion"/>
  </si>
  <si>
    <t>基金來源及基金用途預算數與實際數差異或落後原因及改進意見表</t>
    <phoneticPr fontId="25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</si>
  <si>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</si>
  <si>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</si>
  <si>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</si>
  <si>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</si>
  <si>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</si>
  <si>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</si>
  <si>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</si>
  <si>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</si>
  <si>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</si>
  <si>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</si>
  <si>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</si>
  <si>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</si>
  <si>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</si>
  <si>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</si>
  <si>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</si>
  <si>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</si>
  <si>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</si>
  <si>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</si>
  <si>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</si>
  <si>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</si>
  <si>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</si>
  <si>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</si>
  <si>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</si>
  <si>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</si>
  <si>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</si>
  <si>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</si>
  <si>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</si>
  <si>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</si>
  <si>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</si>
  <si>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</si>
  <si>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</si>
  <si>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</si>
  <si>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</si>
  <si>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</si>
  <si>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</si>
  <si>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5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</si>
  <si>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</si>
  <si>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</si>
  <si>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</si>
  <si>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</si>
  <si>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</si>
  <si>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</si>
  <si>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</si>
  <si>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</si>
  <si>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</si>
  <si>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</si>
  <si>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</si>
  <si>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</si>
  <si>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</si>
  <si>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</si>
  <si>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</si>
  <si>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</si>
  <si>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</si>
  <si>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</si>
  <si>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</si>
  <si>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</si>
  <si>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</si>
  <si>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</si>
  <si>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</si>
  <si>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</si>
  <si>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</si>
  <si>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</si>
  <si>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</si>
  <si>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</si>
  <si>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</si>
  <si>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</si>
  <si>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5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</si>
  <si>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</si>
  <si>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</si>
  <si>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</si>
  <si>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</si>
  <si>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</si>
  <si>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</si>
  <si>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</si>
  <si>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</si>
  <si>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</si>
  <si>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差異未超過10%</t>
  </si>
  <si>
    <t>差異超過10%，原因及改進意見：</t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</si>
  <si>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</si>
  <si>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</si>
  <si>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</si>
  <si>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</si>
  <si>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</si>
  <si>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</si>
  <si>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</si>
  <si>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</si>
  <si>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</si>
  <si>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</si>
  <si>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</si>
  <si>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</si>
  <si>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</si>
  <si>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</si>
  <si>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</si>
  <si>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</si>
  <si>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</si>
  <si>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</si>
  <si>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</si>
  <si>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</si>
  <si>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</si>
  <si>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</si>
  <si>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</si>
  <si>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雜項設備</t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</si>
  <si>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</si>
  <si>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</si>
  <si>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</si>
  <si>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</si>
  <si>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</si>
  <si>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</si>
  <si>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</si>
  <si>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</si>
  <si>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</si>
  <si>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</si>
  <si>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</si>
  <si>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差異未超過10%</t>
    <phoneticPr fontId="10" type="noConversion"/>
  </si>
  <si>
    <t>差異超過10%，原因及改進意見：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</si>
  <si>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</si>
  <si>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</si>
  <si>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5" type="noConversion"/>
  </si>
  <si>
    <t>摘要</t>
    <phoneticPr fontId="25" type="noConversion"/>
  </si>
  <si>
    <t>日期</t>
    <phoneticPr fontId="25" type="noConversion"/>
  </si>
  <si>
    <t>支票號碼
銷帳編號</t>
    <phoneticPr fontId="25" type="noConversion"/>
  </si>
  <si>
    <t>金額</t>
    <phoneticPr fontId="25" type="noConversion"/>
  </si>
  <si>
    <t>年</t>
    <phoneticPr fontId="25" type="noConversion"/>
  </si>
  <si>
    <t>月</t>
    <phoneticPr fontId="25" type="noConversion"/>
  </si>
  <si>
    <t>日</t>
    <phoneticPr fontId="25" type="noConversion"/>
  </si>
  <si>
    <t>一、本機關帳面結存合計：</t>
    <phoneticPr fontId="25" type="noConversion"/>
  </si>
  <si>
    <t>一、本機關帳面結存：</t>
    <phoneticPr fontId="25" type="noConversion"/>
  </si>
  <si>
    <t>(一)加：本機關未登帳而銀行(公庫)已登帳之存入金額：</t>
    <phoneticPr fontId="25" type="noConversion"/>
  </si>
  <si>
    <t>1、</t>
    <phoneticPr fontId="25" type="noConversion"/>
  </si>
  <si>
    <t>2、</t>
  </si>
  <si>
    <t>3、</t>
  </si>
  <si>
    <t>(二)加：本機關已登帳而銀行(公庫)未登帳之支出金額(未兌現支票)：</t>
    <phoneticPr fontId="25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</si>
  <si>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</si>
  <si>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</si>
  <si>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</si>
  <si>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</si>
  <si>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</si>
  <si>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</si>
  <si>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</si>
  <si>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</si>
  <si>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</si>
  <si>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</si>
  <si>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</si>
  <si>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</si>
  <si>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</si>
  <si>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</si>
  <si>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</si>
  <si>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</si>
  <si>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</si>
  <si>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5" type="noConversion"/>
  </si>
  <si>
    <t xml:space="preserve">主辦會計人員 　　  </t>
    <phoneticPr fontId="25" type="noConversion"/>
  </si>
  <si>
    <t>機關首長</t>
  </si>
  <si>
    <t>長期投資、固定資產、遞耗資產及無形資產變動表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</si>
  <si>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</si>
  <si>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</si>
  <si>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</si>
  <si>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</si>
  <si>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</si>
  <si>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</si>
  <si>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</si>
  <si>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</si>
  <si>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機關代號：30175</t>
    <phoneticPr fontId="10" type="noConversion"/>
  </si>
  <si>
    <t>(三)減：本機關已登帳而銀行(公庫)未登帳之存入金額：</t>
    <phoneticPr fontId="25" type="noConversion"/>
  </si>
  <si>
    <t>1、</t>
    <phoneticPr fontId="25" type="noConversion"/>
  </si>
  <si>
    <t>(四)減：本機關未登帳而銀行(公庫)已登帳之支出金額：</t>
    <phoneticPr fontId="25" type="noConversion"/>
  </si>
  <si>
    <t>二、銀行(公庫)結存：</t>
    <phoneticPr fontId="25" type="noConversion"/>
  </si>
  <si>
    <t>二、銀行(公庫)結存合計：</t>
    <phoneticPr fontId="25" type="noConversion"/>
  </si>
  <si>
    <t>日</t>
    <phoneticPr fontId="10" type="noConversion"/>
  </si>
  <si>
    <t>彰化縣秀水鄉馬興國民小學</t>
    <phoneticPr fontId="25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</si>
  <si>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</si>
  <si>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</si>
  <si>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</si>
  <si>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</si>
  <si>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</si>
  <si>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</si>
  <si>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</si>
  <si>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</si>
  <si>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</si>
  <si>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</si>
  <si>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</si>
  <si>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</si>
  <si>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</si>
  <si>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5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</si>
  <si>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</si>
  <si>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</si>
  <si>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</si>
  <si>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</si>
  <si>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</si>
  <si>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</si>
  <si>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</si>
  <si>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</si>
  <si>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</si>
  <si>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</si>
  <si>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</si>
  <si>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</si>
  <si>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</si>
  <si>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</si>
  <si>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</si>
  <si>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</si>
  <si>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</si>
  <si>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</si>
  <si>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</si>
  <si>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</si>
  <si>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</si>
  <si>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</si>
  <si>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</si>
  <si>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</si>
  <si>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</si>
  <si>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</si>
  <si>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</si>
  <si>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</si>
  <si>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</si>
  <si>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</si>
  <si>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</si>
  <si>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</si>
  <si>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</si>
  <si>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</si>
  <si>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</si>
  <si>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</si>
  <si>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</si>
  <si>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</si>
  <si>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</si>
  <si>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</si>
  <si>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</si>
  <si>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</si>
  <si>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</si>
  <si>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</si>
  <si>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</si>
  <si>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</si>
  <si>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</si>
  <si>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</si>
  <si>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</si>
  <si>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</si>
  <si>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</si>
  <si>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</si>
  <si>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</si>
  <si>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</si>
  <si>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</si>
  <si>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</si>
  <si>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</si>
  <si>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</si>
  <si>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</si>
  <si>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</si>
  <si>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差額解釋表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</si>
  <si>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</si>
  <si>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</si>
  <si>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</si>
  <si>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</si>
  <si>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</si>
  <si>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</si>
  <si>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</si>
  <si>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</si>
  <si>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</si>
  <si>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</si>
  <si>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</si>
  <si>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</si>
  <si>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</si>
  <si>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</si>
  <si>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</si>
  <si>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</si>
  <si>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</si>
  <si>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</si>
  <si>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</si>
  <si>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</si>
  <si>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</si>
  <si>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</si>
  <si>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</si>
  <si>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</si>
  <si>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</si>
  <si>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</si>
  <si>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</si>
  <si>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</si>
  <si>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</si>
  <si>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</si>
  <si>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</si>
  <si>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</si>
  <si>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雜項收入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</si>
  <si>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</si>
  <si>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</si>
  <si>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</si>
  <si>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</si>
  <si>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</si>
  <si>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</si>
  <si>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</si>
  <si>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</si>
  <si>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</si>
  <si>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</si>
  <si>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</si>
  <si>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</si>
  <si>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</si>
  <si>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</si>
  <si>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</si>
  <si>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</si>
  <si>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</si>
  <si>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</si>
  <si>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</si>
  <si>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</si>
  <si>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</si>
  <si>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</si>
  <si>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</si>
  <si>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</si>
  <si>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</si>
  <si>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</si>
  <si>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</si>
  <si>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</si>
  <si>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</si>
  <si>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</si>
  <si>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</si>
  <si>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</si>
  <si>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</si>
  <si>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服務收入：</t>
    <phoneticPr fontId="10" type="noConversion"/>
  </si>
  <si>
    <t>財產處分收入：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</si>
  <si>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</si>
  <si>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</si>
  <si>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</si>
  <si>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</si>
  <si>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</si>
  <si>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</si>
  <si>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</si>
  <si>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報廢財物經惜物網拍賣分配之收入。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</si>
  <si>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</si>
  <si>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</si>
  <si>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</si>
  <si>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</si>
  <si>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</si>
  <si>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租賃資產</t>
  </si>
  <si>
    <t>租賃權益改良</t>
  </si>
  <si>
    <t>收藏品及傳承資產</t>
  </si>
  <si>
    <t>電腦軟體</t>
  </si>
  <si>
    <t>發展中之無形資產</t>
  </si>
  <si>
    <t>本表編製基礎係依會計法刪除第二十九條後，納入固定資產及長期負債等科目，與預算編列基礎不同。</t>
    <phoneticPr fontId="10" type="noConversion"/>
  </si>
  <si>
    <t>本表編製基礎係依會計法刪除第二十九條後，平衡表已納入固定資產與長期負債等科目，與預算編列基礎不同。</t>
    <phoneticPr fontId="10" type="noConversion"/>
  </si>
  <si>
    <t>淨資產調整數</t>
    <phoneticPr fontId="10" type="noConversion"/>
  </si>
  <si>
    <t>預付費用</t>
    <phoneticPr fontId="10" type="noConversion"/>
  </si>
  <si>
    <t>5M</t>
  </si>
  <si>
    <t>5M3</t>
  </si>
  <si>
    <t>其他設備</t>
  </si>
  <si>
    <t>5M4</t>
  </si>
  <si>
    <t>彰化縣地方教育發展基金－彰化縣彰化市民生國民小學</t>
    <phoneticPr fontId="10" type="noConversion"/>
  </si>
  <si>
    <t>彰化縣政府歲出各機關對帳單</t>
    <phoneticPr fontId="25" type="noConversion"/>
  </si>
  <si>
    <t>無形資產攤銷</t>
    <phoneticPr fontId="10" type="noConversion"/>
  </si>
  <si>
    <t>負    債</t>
  </si>
  <si>
    <t>流動負債</t>
  </si>
  <si>
    <t>應付款項</t>
  </si>
  <si>
    <t>應付代收款</t>
  </si>
  <si>
    <t>應付費用</t>
  </si>
  <si>
    <t>其他負債</t>
  </si>
  <si>
    <t>什項負債</t>
  </si>
  <si>
    <t>存入保證金</t>
  </si>
  <si>
    <t>應付退休及離職金</t>
  </si>
  <si>
    <t>淨資產</t>
  </si>
  <si>
    <t>累積餘額</t>
  </si>
  <si>
    <t>本期短絀</t>
  </si>
  <si>
    <t>淨資產調整數</t>
  </si>
  <si>
    <t>合計：</t>
  </si>
  <si>
    <t>購建固定資產、無形資產及非理財目的之長期投資</t>
    <phoneticPr fontId="10" type="noConversion"/>
  </si>
  <si>
    <t>因場地設施租借收入不如預期。</t>
    <phoneticPr fontId="10" type="noConversion"/>
  </si>
  <si>
    <t>因專戶存款平均餘額超出預期。</t>
    <phoneticPr fontId="10" type="noConversion"/>
  </si>
  <si>
    <t>因預期外的代辦經費賸餘繳庫所致。</t>
    <phoneticPr fontId="10" type="noConversion"/>
  </si>
  <si>
    <t>1.交通及運輸設備：</t>
    <phoneticPr fontId="10" type="noConversion"/>
  </si>
  <si>
    <t>2.其他設備：</t>
    <phoneticPr fontId="10" type="noConversion"/>
  </si>
  <si>
    <t>俟業務單位提出需求後積極執行。</t>
    <phoneticPr fontId="10" type="noConversion"/>
  </si>
  <si>
    <t>司令台麥克風設備損壞更換，自其他設備預算調整支應。</t>
    <phoneticPr fontId="10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</si>
  <si>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</si>
  <si>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</si>
  <si>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</si>
  <si>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</si>
  <si>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</si>
  <si>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</si>
  <si>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</si>
  <si>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</si>
  <si>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</si>
  <si>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</si>
  <si>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</si>
  <si>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</si>
  <si>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</si>
  <si>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</si>
  <si>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</si>
  <si>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</si>
  <si>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</si>
  <si>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</si>
  <si>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長期貸墊款及準備金</t>
  </si>
  <si>
    <t>12</t>
  </si>
  <si>
    <t>準備金</t>
  </si>
  <si>
    <t>1203</t>
  </si>
  <si>
    <t>退休及離職準備金</t>
  </si>
  <si>
    <t>120301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</si>
  <si>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</si>
  <si>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</si>
  <si>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</si>
  <si>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</si>
  <si>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</si>
  <si>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</si>
  <si>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</si>
  <si>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</si>
  <si>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</si>
  <si>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</si>
  <si>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</si>
  <si>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</si>
  <si>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</si>
  <si>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</si>
  <si>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</si>
  <si>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</si>
  <si>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</si>
  <si>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</si>
  <si>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</si>
  <si>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</si>
  <si>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</si>
  <si>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</si>
  <si>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</si>
  <si>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</si>
  <si>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</si>
  <si>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無形資產</t>
  </si>
  <si>
    <t>16</t>
  </si>
  <si>
    <t>1601</t>
  </si>
  <si>
    <t>160102</t>
  </si>
  <si>
    <t>2</t>
  </si>
  <si>
    <t>21</t>
  </si>
  <si>
    <t>2102</t>
  </si>
  <si>
    <t>210203</t>
  </si>
  <si>
    <t>210204</t>
  </si>
  <si>
    <t>28</t>
  </si>
  <si>
    <t>2801</t>
  </si>
  <si>
    <t>280104</t>
  </si>
  <si>
    <t>280106</t>
  </si>
  <si>
    <t>3</t>
  </si>
  <si>
    <t>31</t>
  </si>
  <si>
    <t>3101</t>
  </si>
  <si>
    <t>310101</t>
  </si>
  <si>
    <t>310103</t>
  </si>
  <si>
    <t>310104</t>
  </si>
  <si>
    <t>用人費用</t>
  </si>
  <si>
    <t>-20.88</t>
  </si>
  <si>
    <t>正式員額薪資</t>
  </si>
  <si>
    <t>113</t>
  </si>
  <si>
    <t>職員薪金</t>
  </si>
  <si>
    <t>114</t>
  </si>
  <si>
    <t>工員工資</t>
  </si>
  <si>
    <t>聘僱及兼職人員薪資</t>
  </si>
  <si>
    <t>124</t>
  </si>
  <si>
    <t>兼職人員酬金</t>
  </si>
  <si>
    <t>13</t>
  </si>
  <si>
    <t>加（夜）班費</t>
  </si>
  <si>
    <t>134</t>
  </si>
  <si>
    <t>未休假加班費</t>
  </si>
  <si>
    <t>15</t>
  </si>
  <si>
    <t>獎金</t>
  </si>
  <si>
    <t>151</t>
  </si>
  <si>
    <t>考績獎金</t>
  </si>
  <si>
    <t>152</t>
  </si>
  <si>
    <t>年終獎金</t>
  </si>
  <si>
    <t>退休及卹償金</t>
  </si>
  <si>
    <t>161</t>
  </si>
  <si>
    <t>職員退休及離職金</t>
  </si>
  <si>
    <t>162</t>
  </si>
  <si>
    <t>工員退休及離職金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</si>
  <si>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</si>
  <si>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</si>
  <si>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</si>
  <si>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</si>
  <si>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</si>
  <si>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</si>
  <si>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</si>
  <si>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-43.38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</si>
  <si>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</si>
  <si>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</si>
  <si>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</si>
  <si>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</si>
  <si>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</si>
  <si>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</si>
  <si>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</si>
  <si>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</si>
  <si>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</si>
  <si>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</si>
  <si>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</si>
  <si>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</si>
  <si>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</si>
  <si>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</si>
  <si>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</si>
  <si>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</si>
  <si>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</si>
  <si>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</si>
  <si>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</si>
  <si>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</si>
  <si>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</si>
  <si>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</si>
  <si>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</si>
  <si>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</si>
  <si>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</si>
  <si>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</si>
  <si>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</si>
  <si>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</si>
  <si>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</si>
  <si>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</si>
  <si>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</si>
  <si>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276</t>
  </si>
  <si>
    <t>佣金、匯費、經理費及手續費</t>
  </si>
  <si>
    <t>27D</t>
  </si>
  <si>
    <t>計時與計件人員酬金</t>
  </si>
  <si>
    <t>27F</t>
  </si>
  <si>
    <t>體育活動費</t>
  </si>
  <si>
    <t>專業服務費</t>
  </si>
  <si>
    <t>285</t>
  </si>
  <si>
    <t>講課鐘點、稿費、出席審查及查詢費</t>
  </si>
  <si>
    <t>287</t>
  </si>
  <si>
    <t>委託檢驗(定)試驗認證費</t>
  </si>
  <si>
    <t>289</t>
  </si>
  <si>
    <t>試務甄選費</t>
  </si>
  <si>
    <t>28Y</t>
  </si>
  <si>
    <t>其他專業服務費</t>
  </si>
  <si>
    <t>29</t>
  </si>
  <si>
    <t>公共關係費</t>
  </si>
  <si>
    <t>291</t>
  </si>
  <si>
    <t>材料及用品費</t>
  </si>
  <si>
    <t>-67.59</t>
  </si>
  <si>
    <t>32</t>
  </si>
  <si>
    <t>用品消耗</t>
  </si>
  <si>
    <t>321</t>
  </si>
  <si>
    <t>辦公（事務）用品</t>
  </si>
  <si>
    <t>322</t>
  </si>
  <si>
    <t>報章雜誌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</si>
  <si>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</si>
  <si>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</si>
  <si>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</si>
  <si>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</si>
  <si>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</si>
  <si>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</si>
  <si>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</si>
  <si>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</si>
  <si>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-50.59</t>
  </si>
  <si>
    <t>45</t>
  </si>
  <si>
    <t>雜項設備租金</t>
  </si>
  <si>
    <t>451</t>
  </si>
  <si>
    <t>5</t>
  </si>
  <si>
    <t>購建固定資產、無形資產、非理財目的之長期投資及營舍與設施工程支出</t>
  </si>
  <si>
    <t>-61.50</t>
  </si>
  <si>
    <t>51</t>
  </si>
  <si>
    <t>購建固定資產</t>
  </si>
  <si>
    <t>514</t>
  </si>
  <si>
    <t>購置機械及設備</t>
  </si>
  <si>
    <t>-100.00</t>
  </si>
  <si>
    <t>515</t>
  </si>
  <si>
    <t>購置交通及運輸設備</t>
  </si>
  <si>
    <t>-36.00</t>
  </si>
  <si>
    <t>516</t>
  </si>
  <si>
    <t>購置雜項設備</t>
  </si>
  <si>
    <t>-10.00</t>
  </si>
  <si>
    <t>7</t>
  </si>
  <si>
    <t>會費、捐助、補助、分攤、照護、救濟與交流活動費</t>
  </si>
  <si>
    <t>-30.04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</si>
  <si>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</si>
  <si>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</si>
  <si>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</si>
  <si>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</si>
  <si>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</si>
  <si>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</si>
  <si>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</si>
  <si>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</si>
  <si>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</si>
  <si>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</si>
  <si>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</si>
  <si>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</si>
  <si>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</si>
  <si>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-67.97</t>
  </si>
  <si>
    <t>91</t>
  </si>
  <si>
    <t>其他支出</t>
  </si>
  <si>
    <t>91Y</t>
  </si>
  <si>
    <t>合       計</t>
  </si>
  <si>
    <t>-21.79</t>
  </si>
  <si>
    <t>11353012280030100</t>
  </si>
  <si>
    <t>地方教育發展基金</t>
  </si>
  <si>
    <t/>
  </si>
  <si>
    <t>上期結餘</t>
  </si>
  <si>
    <t>113/08/05</t>
  </si>
  <si>
    <t>00086</t>
  </si>
  <si>
    <t>0800685</t>
  </si>
  <si>
    <t>支付數</t>
  </si>
  <si>
    <t>00087</t>
  </si>
  <si>
    <t>0800686</t>
  </si>
  <si>
    <t>00088</t>
  </si>
  <si>
    <t>0800688</t>
  </si>
  <si>
    <t>113/08/08</t>
  </si>
  <si>
    <t>00089</t>
  </si>
  <si>
    <t>0801926</t>
  </si>
  <si>
    <t>00090</t>
  </si>
  <si>
    <t>0801928</t>
  </si>
  <si>
    <t>113/08/15</t>
  </si>
  <si>
    <t>00091</t>
  </si>
  <si>
    <t>0803206</t>
  </si>
  <si>
    <t>00092</t>
  </si>
  <si>
    <t>0803207</t>
  </si>
  <si>
    <t>113/08/21</t>
  </si>
  <si>
    <t>00093</t>
  </si>
  <si>
    <t>0804365</t>
  </si>
  <si>
    <t>00094</t>
  </si>
  <si>
    <t>0804366</t>
  </si>
  <si>
    <t>113/08/22</t>
  </si>
  <si>
    <t>13992130171976</t>
  </si>
  <si>
    <t>收入數</t>
  </si>
  <si>
    <t>113/08/27</t>
  </si>
  <si>
    <t>13991430171907</t>
  </si>
  <si>
    <t>00066</t>
  </si>
  <si>
    <t>0800455</t>
  </si>
  <si>
    <t>支出收回</t>
  </si>
  <si>
    <t>00085</t>
  </si>
  <si>
    <t>0800456</t>
  </si>
  <si>
    <t>0800457</t>
  </si>
  <si>
    <t>113/08/29</t>
  </si>
  <si>
    <t>00095</t>
  </si>
  <si>
    <t>0806292</t>
  </si>
  <si>
    <t>00096</t>
  </si>
  <si>
    <t>0806293</t>
  </si>
  <si>
    <t>00097</t>
  </si>
  <si>
    <t>0806294</t>
  </si>
  <si>
    <t>113/08/30</t>
  </si>
  <si>
    <t>00098</t>
  </si>
  <si>
    <t>0806154</t>
  </si>
  <si>
    <t>小計</t>
  </si>
  <si>
    <t>總和 :</t>
  </si>
  <si>
    <t>Z00032  存入保證金-保固金-M11310-英資中心設計裝修工程-艾德蒙1140731</t>
  </si>
  <si>
    <t>Z00031  存入保證金-保固金-M11008高爾夫球教學設備-宏和安全網公司1120809</t>
  </si>
  <si>
    <t>Z00030  存入保證金-保固金-M11304雙語教室環境設備-宏菖文教企業社1150419</t>
  </si>
  <si>
    <t>Z00029  存入保證金-保固金-圖書館藏書18陽明-聯寶文化1140104</t>
  </si>
  <si>
    <t>Z00028  存入保證金-保固金-m11218陽明門球場及圍牆修繕工程-金元順1150510</t>
  </si>
  <si>
    <t>Z00027  存入保證金-保固金-m11106圍牆修繕工程-強盛工程1170302</t>
  </si>
  <si>
    <t>Z00026  存入保證金-保固金-m11106圍牆修繕工程-強盛工程1140302</t>
  </si>
  <si>
    <t>Z00025  存入保證金-保固金-M11006司令台周邊地坪及排水工程-健峰土木1151011</t>
  </si>
  <si>
    <t>Z00024  存入保證金-保固金-忠孝樓和信義樓樓梯牆面嚴重龜裂工程-健峰土木1121109</t>
  </si>
  <si>
    <t>Z00023  存入保證金-保固金-m11107音樂班設備採-全方位樂器1140405</t>
  </si>
  <si>
    <t>Z00022  存入保證金-保固金-活動中心冷凍空調工程-統良空調114.11.01</t>
  </si>
  <si>
    <t>Z00021  存入保證金-保固金-中小學電腦教室貓咪盃設備-國眾電腦股份有限公司1120823</t>
  </si>
  <si>
    <t>Z00020  存入保證金-保固金-幼兒園2歲專班設備採購-宏菖文教1130811</t>
  </si>
  <si>
    <t>Z00019  存入保證金-保固金-消防發電機-尚品消防工程1150312</t>
  </si>
  <si>
    <t>Z00018  存入保證金-保固金-m11102觸控顯示器採購-創源國際116.05.31</t>
  </si>
  <si>
    <t>Z00017  存入保證金-保固金-M11207運動場整建工程-金元順工程有限公司1140927</t>
  </si>
  <si>
    <t>Z00016  存入保證金-保固金-M11011民生觸控顯示器採購創源國際有限公司1151229</t>
  </si>
  <si>
    <t>Z00015  存入保證金-保固金-M11005民生兒童遊戲場改善-宏菖文教企業社1130815</t>
  </si>
  <si>
    <t>Z00014  存入保證金-保固金-M11003民生國小觸控顯示器採購保固金-宏菖1150429</t>
  </si>
  <si>
    <t>Z00013  存入保證金-保固金-112學年英資中心設備採購-宏菖1150502</t>
  </si>
  <si>
    <t>Z00012  存入保證金-保固金-音樂班樂器採購保固金-m11217全方位樂器1141229</t>
  </si>
  <si>
    <t>Z00011  存入保證金-保固金-幼兒園房屋修繕及設施改善工程-台暘營造1141005</t>
  </si>
  <si>
    <t>Z00010  存入保證金-保固金-m110高爾夫設備採購-宏菖文教113.11.03</t>
  </si>
  <si>
    <t>Z00009  存入保證金-保固金-私立民生非營利幼兒園建築物工程-強冠土木包工程1140206</t>
  </si>
  <si>
    <t>Z00008  存入保證金-保固金-非營利幼兒園2歲專班建築物工程-台暘營造1140926</t>
  </si>
  <si>
    <t>Z00007  存入保證金-保固金-11108數位攝影機等資本門-欣聯電腦</t>
  </si>
  <si>
    <t>Z00006  存入保證金-保固金-學生課桌採購-合青企業112.11.251</t>
  </si>
  <si>
    <t>Z00005  存入保證金-保固金-英資中心整修工程-憶昇土木包工業1140724</t>
  </si>
  <si>
    <t>Z00004  存入保證金-保固金-智慧學習教室設備採購案資訊應用控制設-華禹數位1121222</t>
  </si>
  <si>
    <t>Z00003  存入保證金-保固金-遊戲場設備採購-宏菖文教1140505</t>
  </si>
  <si>
    <t>Z00002  存入保證金-保固金-智慧學習教室設備採購案觸控顯示器黑板-華禹數位1141222</t>
  </si>
  <si>
    <t>Z00001  存入保證金-保固金-智慧學習教室設備採購案觸控顯示器腳架-華禹數位1141222</t>
  </si>
  <si>
    <t>Y00033  存入保證金-履約保證金-M11310-英資中心設計裝修工程-艾德蒙</t>
  </si>
  <si>
    <t>Y00032  存入保證金-履約保證金-民生門整建工程履約保證金-丞裕</t>
  </si>
  <si>
    <t>Y00031  存入保證金-履約保證金-充實圖書聯合採購-聯寶國際</t>
  </si>
  <si>
    <t>Y00030  存入保證金-履約保證金-m11305B英資中心設備採購-宏菖</t>
  </si>
  <si>
    <t>Y00006  存入保證金-履約保證金-m11305A英資中心設備採購-宏菖</t>
  </si>
  <si>
    <t>Y00005  存入保證金-履約保證金-m11218陽明門球場整建工程-金元順</t>
  </si>
  <si>
    <t>Y00004  存入保證金-履約保證金-m11304雙語環境教室設備-宏菖文教</t>
  </si>
  <si>
    <t>Y00003  存入保證金-履約保證金-m11217民生國小藝術才能班設備採購-全方位樂器</t>
  </si>
  <si>
    <t>Y00002  存入保證金-履約保證金-發電機採購-尚品消防</t>
  </si>
  <si>
    <t>P00003  應付代收款-其他項目-學生以外之自付校外教學費用</t>
  </si>
  <si>
    <t>P00002  應付代收款-其他項目-教職員午餐費</t>
  </si>
  <si>
    <t>P00001  應付代收款-其他項目-其他</t>
  </si>
  <si>
    <t>NA0006  應付代收款-繳庫項目-財產報廢收入</t>
  </si>
  <si>
    <t>NA0005  應付代收款-繳庫項目-資源回收獎勵金</t>
  </si>
  <si>
    <t>NA0004  應付代收款-繳庫項目-各項考試報名費</t>
  </si>
  <si>
    <t>NA0003  應付代收款-繳庫項目-招標文件費</t>
  </si>
  <si>
    <t>NA0002  應付代收款-繳庫項目-專戶利息</t>
  </si>
  <si>
    <t>NA0001  應付代收款-繳庫項目-場地設施使用費</t>
  </si>
  <si>
    <t>MB0004  應付代收款-指定用途捐款-蕭惠姿捐助冷氣移機費用</t>
  </si>
  <si>
    <t>MB0003  應付代收款-指定用途捐款-楊思亮捐助學校發展太空教育經費</t>
  </si>
  <si>
    <t>MB0002  應付代收款-指定用途捐款-學生急難救助</t>
  </si>
  <si>
    <t>MB0001  應付代收款-指定用途捐款-王昱翔捐助學校雙語教育經費</t>
  </si>
  <si>
    <t>MA0007  應付代收款-指定用途捐款-學生急難救助</t>
  </si>
  <si>
    <t>MA0006  應付代收款-指定用途捐款-周炎木.周李翠霞獎學金</t>
  </si>
  <si>
    <t>MA0005  應付代收款-指定用途捐款-林源鴻仁愛基金</t>
  </si>
  <si>
    <t>MA0004  應付代收款-指定用途捐款-尤傳福.莊水木獎學金</t>
  </si>
  <si>
    <t>MA0002  應付代收款-指定用途捐款-仁愛基金</t>
  </si>
  <si>
    <t>MA0001  應付代收款-指定用途捐款-洪水發獎學金</t>
  </si>
  <si>
    <t>L00002  應付代收款-縣府統籌支撥項目-月退休金</t>
  </si>
  <si>
    <t>L00001  應付代收款-縣府統籌支撥項目-各項補助</t>
  </si>
  <si>
    <t>K00008  應付代收款-各項專案人員薪資-代理專任輔導教師薪資</t>
  </si>
  <si>
    <t>K00007  應付代收款-各項專案人員薪資-特教助理員人事經費</t>
  </si>
  <si>
    <t>K00005  應付代收款-各項專案人員薪資-校園安全維護人員薪資</t>
  </si>
  <si>
    <t>K00002  應付代收款-各項專案人員薪資-輔導室輔導教師</t>
  </si>
  <si>
    <t>K00001  應付代收款-各項專案人員薪資-體操教練</t>
  </si>
  <si>
    <t>IF0001  應付代收款-各項補助經費-會計室選委會兼職費</t>
  </si>
  <si>
    <t>IE0008  應付代收款-各項補助經費-英資中心各項設備採購</t>
  </si>
  <si>
    <t>IE0003  應付代收款-各項補助經費-英資中心-運作計畫經費預撥</t>
  </si>
  <si>
    <t>IE0002  應付代收款-各項補助經費-英資中心-各項計畫</t>
  </si>
  <si>
    <t>IE0001  應付代收款-各項補助經費-英資中心-業務費</t>
  </si>
  <si>
    <t>ID0008  應付代收款-各項補助經費-總務處-公立國中小學班班有冷氣電費及維護費經費</t>
  </si>
  <si>
    <t>ID0007  應付代收款-國有土地被占用之使用補償金</t>
  </si>
  <si>
    <t>ID0006  應付代收款-各項補助經費-總務處-張家齊法院執行款</t>
  </si>
  <si>
    <t>ID0005  應付代收款-各項補助經費-總務處-教育部非營利幼兒園業務經費</t>
  </si>
  <si>
    <t>ID0004  應付代收款-各項補助經費-總務處各項採購</t>
  </si>
  <si>
    <t>ID0002  應付代收款-各項補助經費-總務處各項計畫</t>
  </si>
  <si>
    <t>ID0001  應付代收款-各項補助經費-總務處各項工程</t>
  </si>
  <si>
    <t>IC0015  應付代收款-各項補助經費-輔導室-藝術才能班教師專業學習社群計畫</t>
  </si>
  <si>
    <t>IC0014  應付代收款-各項補助經費-輔導室-藝術才能班外聘兼任教師及代課教師鐘點費</t>
  </si>
  <si>
    <t>IC0007  應付代收款-各項補助經費-輔導室-智慧菓雜誌</t>
  </si>
  <si>
    <t>IC0005  應付代收款-各項補助經費-輔導室-輔導團輔導員代課費</t>
  </si>
  <si>
    <t>IC0004  應付代收款-各項補助經費-輔導室-資優方案</t>
  </si>
  <si>
    <t>IC0001  應付代收款-各項補助經費-輔導室各項計畫</t>
  </si>
  <si>
    <t>IB0011  應付代收款-各項補助經費-學務處各項體育計畫</t>
  </si>
  <si>
    <t>IB0010  應付代收款-各項補助經費-學務處-足球世界盃補助計畫預撥</t>
  </si>
  <si>
    <t>IB0009  應付代收款-各項補助經費-學務處-健康中心各項計畫</t>
  </si>
  <si>
    <t>IB0007  應付代收款-各項補助經費-學務處-學生營養午餐</t>
  </si>
  <si>
    <t>IB0005  應付代收款-各項補助經費-學務處-1元慢跑校園動起來計畫</t>
  </si>
  <si>
    <t>IB0004  應付代收款-各項補助經費-學務處申請各項戶外教育</t>
  </si>
  <si>
    <t>IB0003  應付代收款-各項補助經費-學生多元活動</t>
  </si>
  <si>
    <t>IB0002  應付代收款-各項補助經費-學務處-午餐廠商分攤電梯維護費</t>
  </si>
  <si>
    <t>IB0001  應付代收款-各項補助經費-學務處各項計畫</t>
  </si>
  <si>
    <t>IA0025  應付代收款-各項補助經費-教務處-學習扶助實施方案</t>
  </si>
  <si>
    <t>IA0021  應付代收款-各項補助經費-教務處-新住民語開課經費</t>
  </si>
  <si>
    <t>IA0017  應付代收款-各項補助經費-教務處-原住民語協同人員經費</t>
  </si>
  <si>
    <t>IA0015  應付代收款-各項補助經費-教務處-輔導團差旅費</t>
  </si>
  <si>
    <t>IA0014  應付代收款-各項補助經費-教務處-督學業務視導行政計畫預撥</t>
  </si>
  <si>
    <t>IA0013  應付代收款-各項補助經費-教務處-姊妹校互惠機制實施計畫</t>
  </si>
  <si>
    <t>IA0010  應付代收款-各項補助經費-教務處-英語展能樂學計畫</t>
  </si>
  <si>
    <t>IA0008  應付代收款-各項補助經費-教務處-教科書補助(學校及學生用書)</t>
  </si>
  <si>
    <t>IA0007  應付代收款-各項補助經費-教務處-國際教育精進計畫</t>
  </si>
  <si>
    <t>IA0006  應付代收款-各項補助經費-教務處-數位學習精進方案</t>
  </si>
  <si>
    <t>IA0005  應付代收款-各項補助經費-教務處-教專認證增能計畫預撥</t>
  </si>
  <si>
    <t>IA0004  應付代收款-各項補助經費-教務處-課後照顧班經費</t>
  </si>
  <si>
    <t>IA0003  應付代收款-各項補助經費-教務處各項計畫</t>
  </si>
  <si>
    <t>IA0002  應付代收款-各項補助經費-教務處-外籍教師行政業務費</t>
  </si>
  <si>
    <t>IA0001  應付代收款-各項補助經費-教務處各項研習</t>
  </si>
  <si>
    <t>H00011  應付代收款-學務處申請各項獎助學金-月蘭獎獎學金-林容安</t>
  </si>
  <si>
    <t>H00004  應付代收款-總務處申請各項獎助學金</t>
  </si>
  <si>
    <t>H00002  應付代收款-輔導室申請各項獎助學金</t>
  </si>
  <si>
    <t>H00001  應付代收款-教務處申請各項獎助學金</t>
  </si>
  <si>
    <t>G00021  應付代收款-社團活動-社團行政費</t>
  </si>
  <si>
    <t>G00020  應付代收款-社團活動-羽球</t>
  </si>
  <si>
    <t>G00019  應付代收款-社團活動-Dash程式機器人</t>
  </si>
  <si>
    <t>G00018  應付代收款-社團活動-太空教育培訓隊</t>
  </si>
  <si>
    <t>G00013  應付代收款-社團活動-高爾夫球培訓隊</t>
  </si>
  <si>
    <t>G00011  應付代收款-社團活動-兒童電腦程式設計</t>
  </si>
  <si>
    <t>G00009  應付代收款-社團活動-生物探索樂</t>
  </si>
  <si>
    <t>G00008  應付代收款-社團活動-流行音樂</t>
  </si>
  <si>
    <t>G00007  應付代收款-社團活動-直排輪</t>
  </si>
  <si>
    <t>G00006  應付代收款-社團活動-武術</t>
  </si>
  <si>
    <t>G00005  應付代收款-社團活動-黏土</t>
  </si>
  <si>
    <t>G00004  應付代收款-社團活動-圍棋</t>
  </si>
  <si>
    <t>G00003  應付代收款-社團活動-兒童舞蹈</t>
  </si>
  <si>
    <t>G00002  應付代收款-社團活動-扯鈴</t>
  </si>
  <si>
    <t>G00001  應付代收款-社團活動-跆拳道</t>
  </si>
  <si>
    <t>F00012  應付代收款-學生繳費項目-課後照顧費</t>
  </si>
  <si>
    <t>F00009  應付代收款-學生繳費項目-畢業紀念冊</t>
  </si>
  <si>
    <t>F00008  應付代收款-學生繳費項目-校外教學</t>
  </si>
  <si>
    <t>F00005  應付代收款-學生繳費項目-教科書書籍費</t>
  </si>
  <si>
    <t>F00002  應付代收款-學生繳費項目-平安保險費</t>
  </si>
  <si>
    <t>F00001  應付代收款-學生繳費項目-家長會費</t>
  </si>
  <si>
    <t>E00014  應付代收款-代收付款項-二代健保代扣自付款</t>
  </si>
  <si>
    <t>E00013  應付代收款-代收付款項-二代健保機關負擔款</t>
  </si>
  <si>
    <t>E00007  應付代收款-代收付款項-離職儲金</t>
  </si>
  <si>
    <t>E00006  應付代收款-代收付款項-所得稅</t>
  </si>
  <si>
    <t>E00005  應付代收款-代收付款項-勞退費</t>
  </si>
  <si>
    <t>E00004  應付代收款-代收付款項-勞保費</t>
  </si>
  <si>
    <t>E00003  應付代收款-代收付款項-健保費</t>
  </si>
  <si>
    <t>E00002  應付代收款-代收付款項-公保費</t>
  </si>
  <si>
    <t>E00001  應付代收款-代收付款項-退撫基金</t>
  </si>
  <si>
    <t>C00002  應付代收款-離職儲金專戶-自提離職儲金</t>
  </si>
  <si>
    <t>C00001  應付代收款-離職儲金專戶-公提離職儲金</t>
  </si>
  <si>
    <t>A00004  應付代收款-教育儲蓄專戶-捐款</t>
  </si>
  <si>
    <t>A00003  應付代收款-保管金專戶-付款憑單轉入款項</t>
  </si>
  <si>
    <t>A00001  應付代收款-零用金專戶-零用金</t>
  </si>
  <si>
    <t>115Y07  其他預付款-其他</t>
  </si>
  <si>
    <t>115Y06  其他預付款-代理輔導教師薪資</t>
  </si>
  <si>
    <t>115Y05  其他預付款-英資中心行政支援教師薪資</t>
  </si>
  <si>
    <t>115Y04  其他預付款-校園安全臨時人員薪資</t>
  </si>
  <si>
    <t>115Y03  其他預付款-體操教練薪資</t>
  </si>
  <si>
    <t>115Y02  其他預付款-輔導教師薪資</t>
  </si>
  <si>
    <t>115Y01  其他預付款-特教助理員薪資</t>
  </si>
  <si>
    <t>收支結存數(不含已簽證尚未支付)(H)=(G)-(E)</t>
  </si>
  <si>
    <t>收支結存數(含扣除未過帳)(G)=(F)-(D)</t>
  </si>
  <si>
    <t>收支結存數(含已過帳)(F)=(A)-(C)</t>
  </si>
  <si>
    <t>已簽證尚未支付數(E)</t>
  </si>
  <si>
    <t>未過帳(D)</t>
  </si>
  <si>
    <t>累計實現數 (C )</t>
  </si>
  <si>
    <t>簽證總數(B)</t>
  </si>
  <si>
    <t>累計收入(A)</t>
  </si>
  <si>
    <t>預算科目/用途別</t>
  </si>
  <si>
    <t>中華民國113年1月1日至113年8月31日</t>
  </si>
  <si>
    <t>代收代辦經費收支餘額表</t>
  </si>
  <si>
    <t>彰化縣地方教育發展基金－彰化縣彰化市民生國民小學</t>
  </si>
  <si>
    <t>122-1</t>
  </si>
  <si>
    <r>
      <t>1</t>
    </r>
    <r>
      <rPr>
        <sz val="10"/>
        <color rgb="FF000000"/>
        <rFont val="細明體"/>
        <family val="2"/>
        <charset val="136"/>
      </rPr>
      <t>月</t>
    </r>
    <phoneticPr fontId="10" type="noConversion"/>
  </si>
  <si>
    <r>
      <t>2月</t>
    </r>
    <r>
      <rPr>
        <sz val="10"/>
        <color rgb="FF000000"/>
        <rFont val="細明體"/>
        <family val="2"/>
        <charset val="136"/>
      </rPr>
      <t/>
    </r>
  </si>
  <si>
    <r>
      <t>3月</t>
    </r>
    <r>
      <rPr>
        <sz val="10"/>
        <color rgb="FF000000"/>
        <rFont val="細明體"/>
        <family val="2"/>
        <charset val="136"/>
      </rPr>
      <t/>
    </r>
  </si>
  <si>
    <r>
      <t>4月</t>
    </r>
    <r>
      <rPr>
        <sz val="10"/>
        <color rgb="FF000000"/>
        <rFont val="細明體"/>
        <family val="2"/>
        <charset val="136"/>
      </rPr>
      <t/>
    </r>
  </si>
  <si>
    <r>
      <t>5月</t>
    </r>
    <r>
      <rPr>
        <sz val="10"/>
        <color rgb="FF000000"/>
        <rFont val="細明體"/>
        <family val="2"/>
        <charset val="136"/>
      </rPr>
      <t/>
    </r>
  </si>
  <si>
    <r>
      <t>6月</t>
    </r>
    <r>
      <rPr>
        <sz val="10"/>
        <color rgb="FF000000"/>
        <rFont val="細明體"/>
        <family val="2"/>
        <charset val="136"/>
      </rPr>
      <t/>
    </r>
  </si>
  <si>
    <r>
      <t>7月</t>
    </r>
    <r>
      <rPr>
        <sz val="10"/>
        <color rgb="FF000000"/>
        <rFont val="細明體"/>
        <family val="2"/>
        <charset val="136"/>
      </rPr>
      <t/>
    </r>
  </si>
  <si>
    <r>
      <t>8月</t>
    </r>
    <r>
      <rPr>
        <sz val="10"/>
        <color rgb="FF000000"/>
        <rFont val="細明體"/>
        <family val="2"/>
        <charset val="136"/>
      </rPr>
      <t/>
    </r>
  </si>
  <si>
    <r>
      <t>9月</t>
    </r>
    <r>
      <rPr>
        <sz val="10"/>
        <color rgb="FF000000"/>
        <rFont val="細明體"/>
        <family val="2"/>
        <charset val="136"/>
      </rPr>
      <t/>
    </r>
  </si>
  <si>
    <r>
      <t>10月</t>
    </r>
    <r>
      <rPr>
        <sz val="10"/>
        <color rgb="FF000000"/>
        <rFont val="細明體"/>
        <family val="2"/>
        <charset val="136"/>
      </rPr>
      <t/>
    </r>
  </si>
  <si>
    <r>
      <t>11月</t>
    </r>
    <r>
      <rPr>
        <sz val="10"/>
        <color rgb="FF000000"/>
        <rFont val="細明體"/>
        <family val="2"/>
        <charset val="136"/>
      </rPr>
      <t/>
    </r>
  </si>
  <si>
    <r>
      <t>12月</t>
    </r>
    <r>
      <rPr>
        <sz val="10"/>
        <color rgb="FF000000"/>
        <rFont val="細明體"/>
        <family val="2"/>
        <charset val="136"/>
      </rPr>
      <t/>
    </r>
  </si>
  <si>
    <t>攤銷累計</t>
    <phoneticPr fontId="10" type="noConversion"/>
  </si>
  <si>
    <t>13993630172385</t>
  </si>
  <si>
    <t>離職儲金-公提016004990711</t>
    <phoneticPr fontId="10" type="noConversion"/>
  </si>
  <si>
    <t>離職儲金-自提016004990728</t>
    <phoneticPr fontId="10" type="noConversion"/>
  </si>
  <si>
    <t>離職儲金-公提</t>
  </si>
  <si>
    <t>離職儲金-自提</t>
  </si>
  <si>
    <t>保管金</t>
  </si>
  <si>
    <t>零用金</t>
  </si>
  <si>
    <t>教育儲蓄</t>
  </si>
  <si>
    <t>仁愛基金MA****</t>
  </si>
  <si>
    <t>保管金
016038094431</t>
    <phoneticPr fontId="10" type="noConversion"/>
  </si>
  <si>
    <t>零用金
016038194653</t>
    <phoneticPr fontId="10" type="noConversion"/>
  </si>
  <si>
    <t>教育儲蓄
016038195925</t>
    <phoneticPr fontId="10" type="noConversion"/>
  </si>
  <si>
    <t>仁愛基金
016038196387</t>
    <phoneticPr fontId="10" type="noConversion"/>
  </si>
  <si>
    <t>機關代號：30122</t>
    <phoneticPr fontId="10" type="noConversion"/>
  </si>
  <si>
    <t>預計購買之設備項目及金額皆有變動，已調整分配已執行之部分至交通設備及雜項設備。</t>
    <phoneticPr fontId="10" type="noConversion"/>
  </si>
  <si>
    <t>已請業務單位準確估算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</si>
</sst>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  <numFmt numFmtId="184" formatCode="#,##0.00_ ;[Red]\-#,##0.00\ "/>
  </numFmts>
  <fonts count="111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sz val="12"/>
      <name val="新細明體-ExtB"/>
      <family val="1"/>
      <charset val="136"/>
    </font>
    <font>
      <b/>
      <sz val="12"/>
      <color indexed="10"/>
      <name val="新細明體-ExtB"/>
      <family val="1"/>
      <charset val="136"/>
    </font>
    <font>
      <sz val="12"/>
      <color indexed="8"/>
      <name val="新細明體-ExtB"/>
      <family val="1"/>
      <charset val="136"/>
    </font>
    <font>
      <strike/>
      <sz val="12"/>
      <name val="新細明體-ExtB"/>
      <family val="1"/>
      <charset val="136"/>
    </font>
    <font>
      <sz val="10"/>
      <color theme="9" tint="-0.249977111117893"/>
      <name val="標楷體"/>
      <family val="4"/>
      <charset val="136"/>
    </font>
    <font>
      <b/>
      <sz val="10.5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sz val="11"/>
      <color indexed="8"/>
      <name val="新細明體"/>
      <family val="1"/>
      <charset val="136"/>
    </font>
    <font>
      <b/>
      <sz val="20"/>
      <color rgb="FFFF0000"/>
      <name val="ARIAL"/>
      <family val="2"/>
    </font>
    <font>
      <b/>
      <sz val="20"/>
      <color indexed="10"/>
      <name val="細明體"/>
      <family val="3"/>
      <charset val="136"/>
    </font>
    <font>
      <sz val="10"/>
      <color rgb="FF000000"/>
      <name val="細明體"/>
      <family val="2"/>
      <charset val="136"/>
    </font>
  </fonts>
  <fills count="1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30" fillId="0" borderId="0" applyNumberFormat="0" applyFill="0" applyBorder="0" applyAlignment="0" applyProtection="0"/>
    <xf numFmtId="0" fontId="23" fillId="0" borderId="0">
      <alignment vertical="center"/>
    </xf>
    <xf numFmtId="0" fontId="31" fillId="0" borderId="0" applyNumberFormat="0" applyFill="0" applyBorder="0" applyAlignment="0" applyProtection="0"/>
    <xf numFmtId="0" fontId="23" fillId="0" borderId="0"/>
    <xf numFmtId="0" fontId="23" fillId="0" borderId="0"/>
    <xf numFmtId="43" fontId="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/>
    <xf numFmtId="0" fontId="45" fillId="0" borderId="0">
      <alignment vertical="top"/>
    </xf>
    <xf numFmtId="0" fontId="23" fillId="0" borderId="0"/>
    <xf numFmtId="176" fontId="57" fillId="0" borderId="0">
      <alignment vertical="center" wrapText="1"/>
    </xf>
    <xf numFmtId="0" fontId="2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851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7" fillId="0" borderId="0" xfId="3" applyNumberFormat="1" applyFont="1">
      <alignment vertical="center"/>
    </xf>
    <xf numFmtId="3" fontId="27" fillId="0" borderId="1" xfId="3" applyNumberFormat="1" applyFont="1" applyBorder="1" applyAlignment="1">
      <alignment horizontal="distributed" vertical="center"/>
    </xf>
    <xf numFmtId="3" fontId="27" fillId="0" borderId="0" xfId="3" applyNumberFormat="1" applyFont="1" applyAlignment="1">
      <alignment horizontal="distributed" vertical="center"/>
    </xf>
    <xf numFmtId="3" fontId="27" fillId="0" borderId="1" xfId="3" applyNumberFormat="1" applyFont="1" applyBorder="1">
      <alignment vertical="center"/>
    </xf>
    <xf numFmtId="0" fontId="23" fillId="0" borderId="0" xfId="5" applyProtection="1">
      <protection locked="0"/>
    </xf>
    <xf numFmtId="177" fontId="23" fillId="0" borderId="0" xfId="8" applyNumberFormat="1" applyFont="1" applyAlignment="1" applyProtection="1">
      <protection locked="0"/>
    </xf>
    <xf numFmtId="0" fontId="23" fillId="0" borderId="0" xfId="6"/>
    <xf numFmtId="49" fontId="23" fillId="0" borderId="0" xfId="6" applyNumberFormat="1"/>
    <xf numFmtId="49" fontId="23" fillId="0" borderId="4" xfId="6" applyNumberFormat="1" applyBorder="1"/>
    <xf numFmtId="49" fontId="23" fillId="0" borderId="3" xfId="6" applyNumberFormat="1" applyBorder="1"/>
    <xf numFmtId="0" fontId="23" fillId="0" borderId="3" xfId="6" applyBorder="1"/>
    <xf numFmtId="0" fontId="23" fillId="0" borderId="5" xfId="6" applyBorder="1"/>
    <xf numFmtId="49" fontId="23" fillId="0" borderId="6" xfId="6" applyNumberFormat="1" applyBorder="1"/>
    <xf numFmtId="0" fontId="23" fillId="0" borderId="7" xfId="6" applyBorder="1"/>
    <xf numFmtId="49" fontId="34" fillId="0" borderId="8" xfId="6" applyNumberFormat="1" applyFont="1" applyBorder="1" applyAlignment="1">
      <alignment horizontal="right"/>
    </xf>
    <xf numFmtId="0" fontId="23" fillId="0" borderId="2" xfId="6" applyBorder="1"/>
    <xf numFmtId="0" fontId="23" fillId="0" borderId="9" xfId="6" applyBorder="1"/>
    <xf numFmtId="0" fontId="23" fillId="0" borderId="0" xfId="6" applyAlignment="1">
      <alignment wrapText="1"/>
    </xf>
    <xf numFmtId="49" fontId="23" fillId="0" borderId="8" xfId="6" applyNumberFormat="1" applyBorder="1"/>
    <xf numFmtId="49" fontId="23" fillId="0" borderId="2" xfId="6" applyNumberFormat="1" applyBorder="1"/>
    <xf numFmtId="49" fontId="23" fillId="0" borderId="0" xfId="3" applyNumberFormat="1">
      <alignment vertical="center"/>
    </xf>
    <xf numFmtId="0" fontId="23" fillId="0" borderId="0" xfId="3">
      <alignment vertical="center"/>
    </xf>
    <xf numFmtId="177" fontId="17" fillId="0" borderId="0" xfId="8" applyNumberFormat="1" applyFont="1">
      <alignment vertical="center"/>
    </xf>
    <xf numFmtId="49" fontId="23" fillId="0" borderId="0" xfId="5" applyNumberFormat="1" applyProtection="1">
      <protection locked="0"/>
    </xf>
    <xf numFmtId="0" fontId="35" fillId="0" borderId="3" xfId="5" applyFont="1" applyBorder="1" applyProtection="1">
      <protection locked="0"/>
    </xf>
    <xf numFmtId="0" fontId="35" fillId="0" borderId="5" xfId="5" applyFont="1" applyBorder="1" applyProtection="1">
      <protection locked="0"/>
    </xf>
    <xf numFmtId="0" fontId="35" fillId="0" borderId="0" xfId="5" applyFo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>
      <alignment vertical="top"/>
    </xf>
    <xf numFmtId="0" fontId="36" fillId="0" borderId="0" xfId="0" applyFont="1">
      <alignment vertical="top"/>
    </xf>
    <xf numFmtId="0" fontId="37" fillId="0" borderId="0" xfId="0" applyFont="1">
      <alignment vertical="top"/>
    </xf>
    <xf numFmtId="0" fontId="37" fillId="0" borderId="0" xfId="0" applyFont="1" applyAlignment="1">
      <alignment horizontal="center" vertical="top"/>
    </xf>
    <xf numFmtId="177" fontId="23" fillId="0" borderId="0" xfId="5" applyNumberFormat="1" applyProtection="1">
      <protection locked="0"/>
    </xf>
    <xf numFmtId="0" fontId="23" fillId="0" borderId="0" xfId="5" applyAlignment="1" applyProtection="1">
      <alignment horizontal="center" vertical="center"/>
      <protection locked="0"/>
    </xf>
    <xf numFmtId="177" fontId="23" fillId="0" borderId="0" xfId="8" applyNumberFormat="1" applyFont="1" applyAlignment="1" applyProtection="1">
      <alignment horizontal="center" vertical="center"/>
      <protection locked="0"/>
    </xf>
    <xf numFmtId="177" fontId="23" fillId="0" borderId="0" xfId="5" applyNumberFormat="1" applyAlignment="1" applyProtection="1">
      <alignment horizontal="center" vertical="center"/>
      <protection locked="0"/>
    </xf>
    <xf numFmtId="0" fontId="37" fillId="0" borderId="0" xfId="0" applyFont="1" applyAlignment="1">
      <alignment horizontal="righ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9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8" fillId="3" borderId="20" xfId="0" applyFont="1" applyFill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2" fillId="0" borderId="1" xfId="0" applyFont="1" applyBorder="1" applyAlignment="1">
      <alignment horizontal="center" vertical="center"/>
    </xf>
    <xf numFmtId="3" fontId="27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9" fillId="0" borderId="10" xfId="0" applyFont="1" applyBorder="1" applyAlignment="1"/>
    <xf numFmtId="0" fontId="49" fillId="0" borderId="11" xfId="0" applyFont="1" applyBorder="1" applyAlignment="1"/>
    <xf numFmtId="3" fontId="49" fillId="0" borderId="11" xfId="0" applyNumberFormat="1" applyFont="1" applyBorder="1" applyAlignment="1">
      <alignment horizontal="right" wrapText="1"/>
    </xf>
    <xf numFmtId="4" fontId="49" fillId="0" borderId="11" xfId="0" applyNumberFormat="1" applyFont="1" applyBorder="1" applyAlignment="1">
      <alignment horizontal="right" wrapText="1"/>
    </xf>
    <xf numFmtId="0" fontId="49" fillId="0" borderId="12" xfId="1" applyFont="1" applyBorder="1">
      <alignment vertical="top"/>
    </xf>
    <xf numFmtId="176" fontId="51" fillId="0" borderId="1" xfId="3" applyNumberFormat="1" applyFont="1" applyBorder="1">
      <alignment vertical="center"/>
    </xf>
    <xf numFmtId="176" fontId="51" fillId="2" borderId="1" xfId="3" applyNumberFormat="1" applyFont="1" applyFill="1" applyBorder="1">
      <alignment vertical="center"/>
    </xf>
    <xf numFmtId="177" fontId="52" fillId="0" borderId="0" xfId="8" applyNumberFormat="1" applyFont="1">
      <alignment vertical="center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>
      <alignment vertical="top"/>
    </xf>
    <xf numFmtId="176" fontId="8" fillId="0" borderId="0" xfId="0" applyNumberFormat="1" applyFont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>
      <alignment vertical="top"/>
    </xf>
    <xf numFmtId="176" fontId="8" fillId="0" borderId="2" xfId="0" applyNumberFormat="1" applyFont="1" applyBorder="1">
      <alignment vertical="top"/>
    </xf>
    <xf numFmtId="176" fontId="8" fillId="0" borderId="9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50" fillId="0" borderId="1" xfId="1" applyNumberFormat="1" applyFont="1" applyBorder="1" applyAlignment="1">
      <alignment horizontal="right" vertical="top" wrapText="1"/>
    </xf>
    <xf numFmtId="0" fontId="50" fillId="0" borderId="1" xfId="1" applyFont="1" applyBorder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>
      <alignment vertical="top"/>
    </xf>
    <xf numFmtId="3" fontId="11" fillId="0" borderId="0" xfId="1" applyNumberFormat="1">
      <alignment vertical="top"/>
    </xf>
    <xf numFmtId="0" fontId="35" fillId="0" borderId="0" xfId="5" applyFont="1" applyAlignment="1" applyProtection="1">
      <alignment horizontal="center" vertical="center"/>
      <protection locked="0"/>
    </xf>
    <xf numFmtId="0" fontId="35" fillId="0" borderId="0" xfId="5" applyFont="1" applyAlignment="1">
      <alignment horizontal="center"/>
    </xf>
    <xf numFmtId="0" fontId="11" fillId="0" borderId="7" xfId="1" applyBorder="1">
      <alignment vertical="top"/>
    </xf>
    <xf numFmtId="0" fontId="11" fillId="0" borderId="9" xfId="1" applyBorder="1">
      <alignment vertical="top"/>
    </xf>
    <xf numFmtId="177" fontId="47" fillId="0" borderId="0" xfId="7" applyNumberFormat="1" applyFont="1" applyFill="1">
      <alignment vertical="top"/>
    </xf>
    <xf numFmtId="177" fontId="0" fillId="0" borderId="0" xfId="0" applyNumberFormat="1">
      <alignment vertical="top"/>
    </xf>
    <xf numFmtId="0" fontId="23" fillId="0" borderId="0" xfId="5" applyAlignment="1" applyProtection="1">
      <alignment horizontal="center" vertical="center" wrapText="1"/>
      <protection locked="0"/>
    </xf>
    <xf numFmtId="0" fontId="53" fillId="0" borderId="0" xfId="0" applyFont="1" applyAlignment="1">
      <alignment vertical="top" wrapText="1"/>
    </xf>
    <xf numFmtId="177" fontId="53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>
      <alignment vertical="top"/>
    </xf>
    <xf numFmtId="0" fontId="15" fillId="0" borderId="12" xfId="1" applyFont="1" applyBorder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9" fillId="0" borderId="10" xfId="0" applyNumberFormat="1" applyFont="1" applyBorder="1" applyAlignment="1">
      <alignment horizontal="right" wrapText="1"/>
    </xf>
    <xf numFmtId="176" fontId="49" fillId="0" borderId="10" xfId="0" applyNumberFormat="1" applyFont="1" applyBorder="1" applyAlignment="1"/>
    <xf numFmtId="176" fontId="49" fillId="0" borderId="11" xfId="0" applyNumberFormat="1" applyFont="1" applyBorder="1" applyAlignment="1">
      <alignment horizontal="right" wrapText="1"/>
    </xf>
    <xf numFmtId="176" fontId="49" fillId="0" borderId="11" xfId="0" applyNumberFormat="1" applyFont="1" applyBorder="1" applyAlignment="1"/>
    <xf numFmtId="176" fontId="49" fillId="0" borderId="12" xfId="1" applyNumberFormat="1" applyFont="1" applyBorder="1">
      <alignment vertical="top"/>
    </xf>
    <xf numFmtId="176" fontId="49" fillId="0" borderId="10" xfId="7" applyNumberFormat="1" applyFont="1" applyBorder="1" applyAlignment="1"/>
    <xf numFmtId="4" fontId="49" fillId="0" borderId="10" xfId="0" applyNumberFormat="1" applyFont="1" applyBorder="1" applyAlignment="1"/>
    <xf numFmtId="0" fontId="47" fillId="0" borderId="0" xfId="0" applyFont="1" applyAlignment="1">
      <alignment vertical="top" wrapText="1"/>
    </xf>
    <xf numFmtId="0" fontId="47" fillId="0" borderId="0" xfId="0" applyFont="1" applyAlignment="1">
      <alignment horizontal="center" vertical="top" wrapText="1"/>
    </xf>
    <xf numFmtId="177" fontId="47" fillId="0" borderId="0" xfId="7" applyNumberFormat="1" applyFont="1" applyAlignment="1">
      <alignment vertical="top" wrapText="1"/>
    </xf>
    <xf numFmtId="180" fontId="47" fillId="0" borderId="0" xfId="7" applyNumberFormat="1" applyFont="1" applyFill="1">
      <alignment vertical="top"/>
    </xf>
    <xf numFmtId="49" fontId="58" fillId="0" borderId="0" xfId="5" applyNumberFormat="1" applyFont="1" applyAlignment="1" applyProtection="1">
      <alignment horizontal="center" vertical="center"/>
      <protection locked="0"/>
    </xf>
    <xf numFmtId="0" fontId="58" fillId="0" borderId="0" xfId="5" applyFont="1" applyAlignment="1" applyProtection="1">
      <alignment horizontal="center" vertical="center"/>
      <protection locked="0"/>
    </xf>
    <xf numFmtId="177" fontId="58" fillId="0" borderId="0" xfId="8" applyNumberFormat="1" applyFont="1" applyAlignment="1" applyProtection="1">
      <alignment horizontal="center" vertical="center" wrapText="1"/>
      <protection locked="0"/>
    </xf>
    <xf numFmtId="177" fontId="58" fillId="0" borderId="0" xfId="8" applyNumberFormat="1" applyFont="1" applyAlignment="1" applyProtection="1">
      <alignment horizontal="center" vertical="center"/>
      <protection locked="0"/>
    </xf>
    <xf numFmtId="49" fontId="58" fillId="0" borderId="0" xfId="12" applyNumberFormat="1" applyFont="1">
      <alignment vertical="center" wrapText="1"/>
    </xf>
    <xf numFmtId="176" fontId="58" fillId="0" borderId="0" xfId="12" applyFont="1">
      <alignment vertical="center" wrapText="1"/>
    </xf>
    <xf numFmtId="176" fontId="58" fillId="0" borderId="0" xfId="12" applyFont="1" applyAlignment="1">
      <alignment horizontal="right" vertical="center" wrapText="1"/>
    </xf>
    <xf numFmtId="49" fontId="58" fillId="0" borderId="0" xfId="3" applyNumberFormat="1" applyFont="1">
      <alignment vertical="center"/>
    </xf>
    <xf numFmtId="177" fontId="47" fillId="0" borderId="0" xfId="8" applyNumberFormat="1" applyFont="1">
      <alignment vertical="center"/>
    </xf>
    <xf numFmtId="177" fontId="47" fillId="0" borderId="0" xfId="7" applyNumberFormat="1" applyFont="1" applyFill="1" applyAlignment="1">
      <alignment horizontal="center" vertical="top" wrapText="1"/>
    </xf>
    <xf numFmtId="177" fontId="56" fillId="0" borderId="0" xfId="7" applyNumberFormat="1" applyFont="1" applyFill="1">
      <alignment vertical="top"/>
    </xf>
    <xf numFmtId="180" fontId="47" fillId="4" borderId="0" xfId="7" applyNumberFormat="1" applyFont="1" applyFill="1">
      <alignment vertical="top"/>
    </xf>
    <xf numFmtId="180" fontId="47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3" fillId="0" borderId="0" xfId="5" applyNumberFormat="1" applyAlignment="1" applyProtection="1">
      <alignment horizontal="center" vertical="center"/>
      <protection locked="0"/>
    </xf>
    <xf numFmtId="180" fontId="60" fillId="0" borderId="1" xfId="8" applyNumberFormat="1" applyFont="1" applyBorder="1" applyAlignment="1" applyProtection="1">
      <protection locked="0"/>
    </xf>
    <xf numFmtId="180" fontId="54" fillId="0" borderId="1" xfId="8" applyNumberFormat="1" applyFont="1" applyBorder="1" applyAlignment="1" applyProtection="1">
      <protection locked="0"/>
    </xf>
    <xf numFmtId="180" fontId="23" fillId="0" borderId="1" xfId="8" applyNumberFormat="1" applyFont="1" applyBorder="1" applyAlignment="1" applyProtection="1">
      <protection locked="0"/>
    </xf>
    <xf numFmtId="180" fontId="23" fillId="0" borderId="0" xfId="8" applyNumberFormat="1" applyFont="1" applyAlignment="1" applyProtection="1">
      <protection locked="0"/>
    </xf>
    <xf numFmtId="180" fontId="59" fillId="0" borderId="1" xfId="8" applyNumberFormat="1" applyFont="1" applyBorder="1" applyAlignment="1" applyProtection="1">
      <alignment wrapText="1"/>
      <protection locked="0"/>
    </xf>
    <xf numFmtId="0" fontId="40" fillId="0" borderId="0" xfId="1" applyFont="1">
      <alignment vertical="top"/>
    </xf>
    <xf numFmtId="0" fontId="49" fillId="0" borderId="4" xfId="0" applyFont="1" applyBorder="1" applyAlignment="1"/>
    <xf numFmtId="0" fontId="49" fillId="0" borderId="6" xfId="0" applyFont="1" applyBorder="1" applyAlignment="1"/>
    <xf numFmtId="176" fontId="49" fillId="0" borderId="5" xfId="0" applyNumberFormat="1" applyFont="1" applyBorder="1" applyAlignment="1">
      <alignment horizontal="right" wrapText="1"/>
    </xf>
    <xf numFmtId="176" fontId="49" fillId="0" borderId="7" xfId="0" applyNumberFormat="1" applyFont="1" applyBorder="1" applyAlignment="1"/>
    <xf numFmtId="176" fontId="49" fillId="0" borderId="7" xfId="0" applyNumberFormat="1" applyFont="1" applyBorder="1" applyAlignment="1">
      <alignment horizontal="right" wrapText="1"/>
    </xf>
    <xf numFmtId="176" fontId="49" fillId="0" borderId="4" xfId="0" applyNumberFormat="1" applyFont="1" applyBorder="1" applyAlignment="1">
      <alignment horizontal="right" wrapText="1"/>
    </xf>
    <xf numFmtId="176" fontId="49" fillId="0" borderId="6" xfId="0" applyNumberFormat="1" applyFont="1" applyBorder="1" applyAlignment="1">
      <alignment horizontal="right" wrapText="1"/>
    </xf>
    <xf numFmtId="0" fontId="61" fillId="0" borderId="0" xfId="1" applyFont="1">
      <alignment vertical="top"/>
    </xf>
    <xf numFmtId="0" fontId="61" fillId="0" borderId="0" xfId="1" applyFont="1" applyAlignment="1">
      <alignment horizontal="center" vertical="center"/>
    </xf>
    <xf numFmtId="0" fontId="62" fillId="0" borderId="0" xfId="0" applyFont="1" applyAlignment="1"/>
    <xf numFmtId="0" fontId="54" fillId="0" borderId="0" xfId="5" applyFont="1" applyAlignment="1" applyProtection="1">
      <alignment horizontal="center" vertical="center"/>
      <protection locked="0"/>
    </xf>
    <xf numFmtId="177" fontId="50" fillId="0" borderId="0" xfId="8" applyNumberFormat="1" applyFont="1">
      <alignment vertical="center"/>
    </xf>
    <xf numFmtId="177" fontId="54" fillId="0" borderId="0" xfId="8" applyNumberFormat="1" applyFont="1" applyAlignment="1" applyProtection="1">
      <protection locked="0"/>
    </xf>
    <xf numFmtId="0" fontId="54" fillId="0" borderId="0" xfId="5" applyFont="1" applyProtection="1">
      <protection locked="0"/>
    </xf>
    <xf numFmtId="49" fontId="63" fillId="0" borderId="0" xfId="3" applyNumberFormat="1" applyFont="1">
      <alignment vertical="center"/>
    </xf>
    <xf numFmtId="0" fontId="63" fillId="0" borderId="0" xfId="3" applyFont="1">
      <alignment vertical="center"/>
    </xf>
    <xf numFmtId="177" fontId="66" fillId="0" borderId="1" xfId="8" applyNumberFormat="1" applyFont="1" applyBorder="1">
      <alignment vertical="center"/>
    </xf>
    <xf numFmtId="3" fontId="27" fillId="0" borderId="1" xfId="3" applyNumberFormat="1" applyFont="1" applyBorder="1" applyAlignment="1">
      <alignment horizontal="left" vertical="center" indent="3"/>
    </xf>
    <xf numFmtId="3" fontId="27" fillId="0" borderId="1" xfId="3" applyNumberFormat="1" applyFont="1" applyBorder="1" applyAlignment="1">
      <alignment horizontal="left" vertical="center" indent="8"/>
    </xf>
    <xf numFmtId="180" fontId="49" fillId="0" borderId="1" xfId="1" applyNumberFormat="1" applyFont="1" applyBorder="1" applyAlignment="1">
      <alignment horizontal="right" vertical="center"/>
    </xf>
    <xf numFmtId="180" fontId="49" fillId="0" borderId="1" xfId="1" applyNumberFormat="1" applyFont="1" applyBorder="1" applyAlignment="1">
      <alignment vertical="center"/>
    </xf>
    <xf numFmtId="0" fontId="18" fillId="0" borderId="0" xfId="1" applyFont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177" fontId="68" fillId="0" borderId="0" xfId="7" applyNumberFormat="1" applyFont="1">
      <alignment vertical="top"/>
    </xf>
    <xf numFmtId="0" fontId="69" fillId="0" borderId="0" xfId="1" applyFont="1">
      <alignment vertical="top"/>
    </xf>
    <xf numFmtId="177" fontId="72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4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5" fillId="0" borderId="10" xfId="0" applyFont="1" applyBorder="1">
      <alignment vertical="top"/>
    </xf>
    <xf numFmtId="0" fontId="75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40" fillId="0" borderId="0" xfId="1" applyNumberFormat="1" applyFont="1">
      <alignment vertical="top"/>
    </xf>
    <xf numFmtId="177" fontId="78" fillId="0" borderId="0" xfId="7" applyNumberFormat="1" applyFont="1">
      <alignment vertical="top"/>
    </xf>
    <xf numFmtId="3" fontId="77" fillId="0" borderId="0" xfId="1" applyNumberFormat="1" applyFont="1">
      <alignment vertical="top"/>
    </xf>
    <xf numFmtId="3" fontId="79" fillId="0" borderId="0" xfId="1" applyNumberFormat="1" applyFont="1">
      <alignment vertical="top"/>
    </xf>
    <xf numFmtId="177" fontId="79" fillId="0" borderId="0" xfId="1" applyNumberFormat="1" applyFont="1">
      <alignment vertical="top"/>
    </xf>
    <xf numFmtId="180" fontId="77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3" xfId="0" applyFont="1" applyBorder="1">
      <alignment vertical="top"/>
    </xf>
    <xf numFmtId="0" fontId="8" fillId="0" borderId="13" xfId="1" applyFont="1" applyBorder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7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0" fillId="0" borderId="0" xfId="0" applyFont="1" applyAlignment="1" applyProtection="1">
      <protection locked="0"/>
    </xf>
    <xf numFmtId="0" fontId="23" fillId="0" borderId="0" xfId="0" applyFont="1" applyAlignment="1" applyProtection="1">
      <alignment horizontal="center"/>
      <protection locked="0"/>
    </xf>
    <xf numFmtId="180" fontId="23" fillId="0" borderId="0" xfId="0" applyNumberFormat="1" applyFont="1" applyAlignment="1" applyProtection="1">
      <alignment horizontal="right"/>
      <protection locked="0"/>
    </xf>
    <xf numFmtId="180" fontId="59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>
      <alignment horizontal="center" vertical="top" wrapText="1"/>
    </xf>
    <xf numFmtId="0" fontId="23" fillId="0" borderId="1" xfId="0" applyFont="1" applyBorder="1" applyAlignment="1" applyProtection="1">
      <alignment horizontal="center"/>
      <protection locked="0"/>
    </xf>
    <xf numFmtId="177" fontId="81" fillId="7" borderId="1" xfId="7" applyNumberFormat="1" applyFont="1" applyFill="1" applyBorder="1" applyAlignment="1"/>
    <xf numFmtId="49" fontId="23" fillId="0" borderId="1" xfId="0" applyNumberFormat="1" applyFont="1" applyBorder="1" applyAlignment="1" applyProtection="1">
      <alignment horizontal="center"/>
      <protection locked="0"/>
    </xf>
    <xf numFmtId="177" fontId="81" fillId="8" borderId="1" xfId="7" applyNumberFormat="1" applyFont="1" applyFill="1" applyBorder="1" applyAlignment="1">
      <alignment wrapText="1"/>
    </xf>
    <xf numFmtId="180" fontId="0" fillId="0" borderId="0" xfId="0" applyNumberFormat="1" applyAlignment="1">
      <alignment horizontal="right"/>
    </xf>
    <xf numFmtId="177" fontId="81" fillId="0" borderId="1" xfId="7" applyNumberFormat="1" applyFont="1" applyBorder="1" applyAlignment="1">
      <alignment wrapText="1"/>
    </xf>
    <xf numFmtId="177" fontId="81" fillId="8" borderId="1" xfId="7" applyNumberFormat="1" applyFont="1" applyFill="1" applyBorder="1" applyAlignment="1" applyProtection="1">
      <alignment horizontal="right"/>
    </xf>
    <xf numFmtId="0" fontId="23" fillId="0" borderId="1" xfId="13" applyBorder="1" applyAlignment="1" applyProtection="1">
      <alignment horizontal="center" wrapText="1"/>
      <protection locked="0"/>
    </xf>
    <xf numFmtId="177" fontId="81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3" fillId="0" borderId="1" xfId="13" applyBorder="1" applyAlignment="1" applyProtection="1">
      <alignment horizontal="center" vertical="top" wrapText="1"/>
      <protection locked="0"/>
    </xf>
    <xf numFmtId="177" fontId="81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3" fillId="0" borderId="1" xfId="13" applyNumberFormat="1" applyBorder="1" applyAlignment="1" applyProtection="1">
      <alignment horizontal="center" wrapText="1"/>
      <protection locked="0"/>
    </xf>
    <xf numFmtId="178" fontId="23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1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3" fillId="0" borderId="0" xfId="0" applyFont="1" applyAlignment="1" applyProtection="1">
      <protection locked="0"/>
    </xf>
    <xf numFmtId="177" fontId="82" fillId="0" borderId="0" xfId="7" applyNumberFormat="1" applyFont="1" applyAlignment="1" applyProtection="1">
      <protection locked="0"/>
    </xf>
    <xf numFmtId="0" fontId="82" fillId="0" borderId="0" xfId="0" applyFont="1" applyAlignment="1" applyProtection="1">
      <protection locked="0"/>
    </xf>
    <xf numFmtId="180" fontId="23" fillId="0" borderId="0" xfId="0" applyNumberFormat="1" applyFont="1" applyAlignment="1" applyProtection="1">
      <alignment horizontal="center"/>
      <protection locked="0"/>
    </xf>
    <xf numFmtId="177" fontId="82" fillId="0" borderId="0" xfId="7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83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Border="1" applyAlignment="1" applyProtection="1">
      <alignment horizontal="center"/>
      <protection locked="0"/>
    </xf>
    <xf numFmtId="0" fontId="54" fillId="0" borderId="15" xfId="0" applyFont="1" applyBorder="1" applyAlignment="1" applyProtection="1">
      <protection locked="0"/>
    </xf>
    <xf numFmtId="0" fontId="37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5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>
      <alignment vertical="top"/>
    </xf>
    <xf numFmtId="0" fontId="84" fillId="0" borderId="0" xfId="1" applyFont="1">
      <alignment vertical="top"/>
    </xf>
    <xf numFmtId="177" fontId="84" fillId="0" borderId="0" xfId="7" applyNumberFormat="1" applyFont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4" fillId="0" borderId="6" xfId="0" applyFont="1" applyBorder="1">
      <alignment vertical="top"/>
    </xf>
    <xf numFmtId="0" fontId="7" fillId="0" borderId="0" xfId="1" applyFont="1">
      <alignment vertical="top"/>
    </xf>
    <xf numFmtId="177" fontId="86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8" fillId="0" borderId="0" xfId="7" applyNumberFormat="1" applyFont="1" applyBorder="1" applyAlignment="1" applyProtection="1">
      <alignment vertical="center" wrapText="1"/>
    </xf>
    <xf numFmtId="177" fontId="51" fillId="0" borderId="1" xfId="7" applyNumberFormat="1" applyFont="1" applyBorder="1" applyAlignment="1">
      <alignment vertical="center"/>
    </xf>
    <xf numFmtId="177" fontId="27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8" fillId="0" borderId="0" xfId="7" applyNumberFormat="1" applyFont="1" applyAlignment="1">
      <alignment vertical="center"/>
    </xf>
    <xf numFmtId="177" fontId="63" fillId="0" borderId="0" xfId="7" applyNumberFormat="1" applyFont="1" applyAlignment="1">
      <alignment vertical="center"/>
    </xf>
    <xf numFmtId="177" fontId="51" fillId="2" borderId="1" xfId="7" applyNumberFormat="1" applyFont="1" applyFill="1" applyBorder="1" applyAlignment="1">
      <alignment vertical="center"/>
    </xf>
    <xf numFmtId="177" fontId="22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2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7" fillId="0" borderId="10" xfId="7" applyNumberFormat="1" applyFont="1" applyBorder="1" applyAlignment="1">
      <alignment horizontal="center" vertical="top" wrapText="1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6" fillId="0" borderId="10" xfId="7" applyNumberFormat="1" applyFont="1" applyBorder="1" applyAlignment="1">
      <alignment vertical="top"/>
    </xf>
    <xf numFmtId="180" fontId="46" fillId="0" borderId="10" xfId="1" applyNumberFormat="1" applyFont="1" applyBorder="1">
      <alignment vertical="top"/>
    </xf>
    <xf numFmtId="180" fontId="11" fillId="0" borderId="4" xfId="1" applyNumberFormat="1" applyBorder="1">
      <alignment vertical="top"/>
    </xf>
    <xf numFmtId="180" fontId="46" fillId="0" borderId="11" xfId="7" applyNumberFormat="1" applyFont="1" applyBorder="1" applyAlignment="1">
      <alignment vertical="top"/>
    </xf>
    <xf numFmtId="180" fontId="46" fillId="0" borderId="11" xfId="1" applyNumberFormat="1" applyFont="1" applyBorder="1">
      <alignment vertical="top"/>
    </xf>
    <xf numFmtId="180" fontId="11" fillId="0" borderId="6" xfId="1" applyNumberFormat="1" applyBorder="1">
      <alignment vertical="top"/>
    </xf>
    <xf numFmtId="180" fontId="46" fillId="0" borderId="11" xfId="1" applyNumberFormat="1" applyFont="1" applyBorder="1" applyAlignment="1">
      <alignment horizontal="right" vertical="top" wrapText="1"/>
    </xf>
    <xf numFmtId="180" fontId="21" fillId="0" borderId="6" xfId="1" applyNumberFormat="1" applyFont="1" applyBorder="1" applyAlignment="1">
      <alignment horizontal="left" vertical="top" wrapText="1"/>
    </xf>
    <xf numFmtId="180" fontId="46" fillId="0" borderId="12" xfId="1" applyNumberFormat="1" applyFont="1" applyBorder="1">
      <alignment vertical="top"/>
    </xf>
    <xf numFmtId="180" fontId="46" fillId="0" borderId="12" xfId="1" applyNumberFormat="1" applyFont="1" applyBorder="1" applyAlignment="1">
      <alignment horizontal="right" vertical="top" wrapText="1"/>
    </xf>
    <xf numFmtId="180" fontId="11" fillId="0" borderId="8" xfId="1" applyNumberFormat="1" applyBorder="1">
      <alignment vertical="top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8" fillId="0" borderId="7" xfId="0" applyNumberFormat="1" applyFont="1" applyBorder="1" applyAlignment="1">
      <alignment horizontal="right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176" fontId="7" fillId="0" borderId="11" xfId="7" applyNumberFormat="1" applyFont="1" applyBorder="1" applyAlignment="1">
      <alignment horizontal="right" vertical="top"/>
    </xf>
    <xf numFmtId="177" fontId="90" fillId="0" borderId="0" xfId="7" applyNumberFormat="1" applyFont="1" applyFill="1">
      <alignment vertical="top"/>
    </xf>
    <xf numFmtId="177" fontId="91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176" fontId="89" fillId="0" borderId="11" xfId="7" applyNumberFormat="1" applyFont="1" applyFill="1" applyBorder="1" applyAlignment="1">
      <alignment horizontal="right" vertical="top"/>
    </xf>
    <xf numFmtId="176" fontId="89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89" fillId="9" borderId="11" xfId="7" applyNumberFormat="1" applyFont="1" applyFill="1" applyBorder="1" applyAlignment="1">
      <alignment vertical="top"/>
    </xf>
    <xf numFmtId="176" fontId="89" fillId="9" borderId="12" xfId="7" applyNumberFormat="1" applyFont="1" applyFill="1" applyBorder="1" applyAlignment="1">
      <alignment horizontal="right" vertical="center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7" fillId="0" borderId="1" xfId="0" applyFont="1" applyBorder="1" applyAlignment="1">
      <alignment vertical="top" wrapText="1"/>
    </xf>
    <xf numFmtId="180" fontId="93" fillId="0" borderId="1" xfId="7" applyNumberFormat="1" applyFont="1" applyFill="1" applyBorder="1" applyAlignment="1">
      <alignment horizontal="center" vertical="top"/>
    </xf>
    <xf numFmtId="177" fontId="93" fillId="0" borderId="1" xfId="7" applyNumberFormat="1" applyFont="1" applyFill="1" applyBorder="1" applyAlignment="1">
      <alignment horizontal="center" vertical="top"/>
    </xf>
    <xf numFmtId="177" fontId="94" fillId="0" borderId="1" xfId="7" applyNumberFormat="1" applyFont="1" applyFill="1" applyBorder="1" applyAlignment="1">
      <alignment horizontal="center" vertical="top"/>
    </xf>
    <xf numFmtId="180" fontId="47" fillId="10" borderId="1" xfId="7" applyNumberFormat="1" applyFont="1" applyFill="1" applyBorder="1">
      <alignment vertical="top"/>
    </xf>
    <xf numFmtId="177" fontId="47" fillId="0" borderId="1" xfId="7" applyNumberFormat="1" applyFont="1" applyBorder="1" applyAlignment="1">
      <alignment vertical="top" wrapText="1"/>
    </xf>
    <xf numFmtId="180" fontId="47" fillId="11" borderId="1" xfId="7" applyNumberFormat="1" applyFont="1" applyFill="1" applyBorder="1">
      <alignment vertical="top"/>
    </xf>
    <xf numFmtId="0" fontId="47" fillId="4" borderId="1" xfId="0" applyFont="1" applyFill="1" applyBorder="1" applyAlignment="1">
      <alignment vertical="top" wrapText="1"/>
    </xf>
    <xf numFmtId="177" fontId="47" fillId="4" borderId="1" xfId="7" applyNumberFormat="1" applyFont="1" applyFill="1" applyBorder="1" applyAlignment="1">
      <alignment vertical="top" wrapText="1"/>
    </xf>
    <xf numFmtId="0" fontId="48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177" fontId="90" fillId="0" borderId="0" xfId="7" applyNumberFormat="1" applyFont="1" applyFill="1" applyAlignment="1">
      <alignment horizontal="right" vertical="top"/>
    </xf>
    <xf numFmtId="0" fontId="95" fillId="0" borderId="0" xfId="0" applyFont="1">
      <alignment vertical="top"/>
    </xf>
    <xf numFmtId="180" fontId="92" fillId="0" borderId="13" xfId="7" applyNumberFormat="1" applyFont="1" applyFill="1" applyBorder="1" applyAlignment="1">
      <alignment horizontal="center" vertical="top"/>
    </xf>
    <xf numFmtId="180" fontId="92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2" fillId="0" borderId="15" xfId="7" applyNumberFormat="1" applyFont="1" applyFill="1" applyBorder="1" applyAlignment="1">
      <alignment horizontal="right" vertical="top"/>
    </xf>
    <xf numFmtId="177" fontId="81" fillId="7" borderId="13" xfId="7" applyNumberFormat="1" applyFont="1" applyFill="1" applyBorder="1" applyAlignment="1" applyProtection="1">
      <alignment horizontal="right"/>
      <protection locked="0"/>
    </xf>
    <xf numFmtId="0" fontId="97" fillId="0" borderId="13" xfId="0" applyFont="1" applyBorder="1" applyAlignment="1" applyProtection="1">
      <protection locked="0"/>
    </xf>
    <xf numFmtId="0" fontId="97" fillId="0" borderId="13" xfId="0" applyFont="1" applyBorder="1" applyAlignment="1" applyProtection="1">
      <alignment horizontal="center"/>
      <protection locked="0"/>
    </xf>
    <xf numFmtId="0" fontId="35" fillId="0" borderId="3" xfId="5" applyFont="1" applyBorder="1" applyAlignment="1" applyProtection="1">
      <alignment horizontal="center"/>
      <protection locked="0"/>
    </xf>
    <xf numFmtId="0" fontId="35" fillId="0" borderId="0" xfId="5" applyFont="1" applyAlignment="1" applyProtection="1">
      <alignment horizontal="center"/>
      <protection locked="0"/>
    </xf>
    <xf numFmtId="177" fontId="23" fillId="0" borderId="0" xfId="8" applyNumberFormat="1" applyFont="1" applyAlignment="1" applyProtection="1">
      <alignment horizontal="center"/>
      <protection locked="0"/>
    </xf>
    <xf numFmtId="177" fontId="54" fillId="0" borderId="0" xfId="8" applyNumberFormat="1" applyFont="1" applyAlignment="1" applyProtection="1">
      <alignment horizontal="center"/>
      <protection locked="0"/>
    </xf>
    <xf numFmtId="0" fontId="23" fillId="0" borderId="0" xfId="5" applyAlignment="1" applyProtection="1">
      <alignment horizontal="center"/>
      <protection locked="0"/>
    </xf>
    <xf numFmtId="177" fontId="47" fillId="0" borderId="1" xfId="7" applyNumberFormat="1" applyFont="1" applyFill="1" applyBorder="1" applyAlignment="1">
      <alignment vertical="top" wrapText="1"/>
    </xf>
    <xf numFmtId="176" fontId="98" fillId="0" borderId="11" xfId="7" applyNumberFormat="1" applyFont="1" applyBorder="1" applyAlignment="1">
      <alignment vertical="top"/>
    </xf>
    <xf numFmtId="0" fontId="36" fillId="0" borderId="0" xfId="0" applyFont="1" applyProtection="1">
      <alignment vertical="top"/>
      <protection locked="0"/>
    </xf>
    <xf numFmtId="0" fontId="8" fillId="0" borderId="0" xfId="0" applyFont="1" applyProtection="1">
      <alignment vertical="top"/>
      <protection locked="0"/>
    </xf>
    <xf numFmtId="0" fontId="37" fillId="0" borderId="0" xfId="0" applyFont="1" applyAlignment="1" applyProtection="1">
      <alignment horizontal="center" vertical="top"/>
      <protection locked="0"/>
    </xf>
    <xf numFmtId="0" fontId="37" fillId="0" borderId="0" xfId="0" applyFont="1" applyAlignment="1" applyProtection="1">
      <alignment horizontal="distributed" vertical="top"/>
      <protection locked="0"/>
    </xf>
    <xf numFmtId="0" fontId="37" fillId="0" borderId="0" xfId="0" applyFont="1" applyAlignment="1" applyProtection="1">
      <alignment horizontal="right" vertical="top"/>
      <protection locked="0"/>
    </xf>
    <xf numFmtId="0" fontId="37" fillId="0" borderId="0" xfId="0" applyFont="1" applyAlignment="1" applyProtection="1">
      <alignment horizontal="left" vertical="top"/>
      <protection locked="0"/>
    </xf>
    <xf numFmtId="0" fontId="37" fillId="0" borderId="0" xfId="0" applyFont="1" applyProtection="1">
      <alignment vertical="top"/>
      <protection locked="0"/>
    </xf>
    <xf numFmtId="0" fontId="37" fillId="0" borderId="0" xfId="0" applyFont="1" applyAlignment="1">
      <alignment horizontal="center" vertical="center"/>
    </xf>
    <xf numFmtId="0" fontId="62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85" fillId="0" borderId="0" xfId="0" applyFont="1" applyAlignment="1">
      <alignment horizontal="left" vertical="top"/>
    </xf>
    <xf numFmtId="0" fontId="99" fillId="0" borderId="0" xfId="0" applyFont="1" applyAlignment="1" applyProtection="1">
      <protection locked="0"/>
    </xf>
    <xf numFmtId="0" fontId="99" fillId="0" borderId="0" xfId="0" applyFont="1" applyAlignment="1" applyProtection="1">
      <alignment horizontal="left"/>
      <protection locked="0"/>
    </xf>
    <xf numFmtId="180" fontId="99" fillId="0" borderId="0" xfId="7" applyNumberFormat="1" applyFont="1" applyAlignment="1" applyProtection="1">
      <alignment horizontal="center"/>
      <protection locked="0"/>
    </xf>
    <xf numFmtId="177" fontId="100" fillId="0" borderId="0" xfId="7" applyNumberFormat="1" applyFont="1" applyAlignment="1" applyProtection="1">
      <alignment horizontal="right"/>
      <protection locked="0"/>
    </xf>
    <xf numFmtId="0" fontId="100" fillId="0" borderId="0" xfId="0" applyFont="1" applyAlignment="1" applyProtection="1">
      <protection locked="0"/>
    </xf>
    <xf numFmtId="180" fontId="102" fillId="0" borderId="0" xfId="0" applyNumberFormat="1" applyFont="1" applyAlignment="1" applyProtection="1">
      <protection locked="0"/>
    </xf>
    <xf numFmtId="0" fontId="102" fillId="0" borderId="0" xfId="0" applyFont="1" applyAlignment="1" applyProtection="1">
      <protection locked="0"/>
    </xf>
    <xf numFmtId="0" fontId="101" fillId="0" borderId="0" xfId="0" applyFont="1" applyAlignment="1" applyProtection="1">
      <protection locked="0"/>
    </xf>
    <xf numFmtId="180" fontId="101" fillId="0" borderId="0" xfId="0" applyNumberFormat="1" applyFont="1" applyAlignment="1" applyProtection="1">
      <alignment horizontal="right"/>
      <protection locked="0"/>
    </xf>
    <xf numFmtId="0" fontId="101" fillId="0" borderId="0" xfId="0" applyFont="1" applyAlignment="1" applyProtection="1">
      <alignment horizontal="center"/>
      <protection locked="0"/>
    </xf>
    <xf numFmtId="180" fontId="101" fillId="0" borderId="0" xfId="7" applyNumberFormat="1" applyFont="1" applyAlignment="1" applyProtection="1">
      <alignment horizontal="center" vertical="center"/>
      <protection locked="0"/>
    </xf>
    <xf numFmtId="176" fontId="8" fillId="0" borderId="6" xfId="0" applyNumberFormat="1" applyFont="1" applyBorder="1" applyAlignment="1">
      <alignment vertical="top" wrapText="1"/>
    </xf>
    <xf numFmtId="176" fontId="8" fillId="0" borderId="7" xfId="0" applyNumberFormat="1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177" fontId="8" fillId="12" borderId="5" xfId="7" applyNumberFormat="1" applyFont="1" applyFill="1" applyBorder="1">
      <alignment vertical="top"/>
    </xf>
    <xf numFmtId="3" fontId="17" fillId="12" borderId="4" xfId="0" applyNumberFormat="1" applyFont="1" applyFill="1" applyBorder="1" applyAlignment="1">
      <alignment horizontal="right" vertical="top" wrapText="1"/>
    </xf>
    <xf numFmtId="3" fontId="17" fillId="12" borderId="3" xfId="0" applyNumberFormat="1" applyFont="1" applyFill="1" applyBorder="1" applyAlignment="1">
      <alignment horizontal="right" vertical="top" wrapText="1"/>
    </xf>
    <xf numFmtId="176" fontId="8" fillId="12" borderId="5" xfId="7" applyNumberFormat="1" applyFont="1" applyFill="1" applyBorder="1" applyAlignment="1">
      <alignment horizontal="right" vertical="top"/>
    </xf>
    <xf numFmtId="3" fontId="8" fillId="12" borderId="4" xfId="0" applyNumberFormat="1" applyFont="1" applyFill="1" applyBorder="1" applyAlignment="1">
      <alignment horizontal="right" vertical="top"/>
    </xf>
    <xf numFmtId="3" fontId="8" fillId="12" borderId="3" xfId="0" applyNumberFormat="1" applyFont="1" applyFill="1" applyBorder="1" applyAlignment="1">
      <alignment horizontal="right" vertical="top"/>
    </xf>
    <xf numFmtId="176" fontId="8" fillId="12" borderId="3" xfId="0" applyNumberFormat="1" applyFont="1" applyFill="1" applyBorder="1" applyAlignment="1">
      <alignment horizontal="right" vertical="top"/>
    </xf>
    <xf numFmtId="177" fontId="0" fillId="12" borderId="0" xfId="7" applyNumberFormat="1" applyFont="1" applyFill="1">
      <alignment vertical="top"/>
    </xf>
    <xf numFmtId="0" fontId="8" fillId="12" borderId="6" xfId="0" applyFont="1" applyFill="1" applyBorder="1" applyAlignment="1">
      <alignment horizontal="left" vertical="top" wrapText="1"/>
    </xf>
    <xf numFmtId="3" fontId="17" fillId="12" borderId="6" xfId="0" applyNumberFormat="1" applyFont="1" applyFill="1" applyBorder="1" applyAlignment="1">
      <alignment horizontal="right" vertical="top" wrapText="1"/>
    </xf>
    <xf numFmtId="3" fontId="17" fillId="12" borderId="0" xfId="0" applyNumberFormat="1" applyFont="1" applyFill="1" applyAlignment="1">
      <alignment horizontal="right" vertical="top" wrapText="1"/>
    </xf>
    <xf numFmtId="176" fontId="8" fillId="12" borderId="7" xfId="7" applyNumberFormat="1" applyFont="1" applyFill="1" applyBorder="1" applyAlignment="1">
      <alignment horizontal="right" vertical="top"/>
    </xf>
    <xf numFmtId="3" fontId="8" fillId="12" borderId="6" xfId="0" applyNumberFormat="1" applyFont="1" applyFill="1" applyBorder="1" applyAlignment="1">
      <alignment horizontal="right" vertical="top"/>
    </xf>
    <xf numFmtId="3" fontId="8" fillId="12" borderId="0" xfId="0" applyNumberFormat="1" applyFont="1" applyFill="1" applyAlignment="1">
      <alignment horizontal="right" vertical="top"/>
    </xf>
    <xf numFmtId="176" fontId="8" fillId="12" borderId="0" xfId="0" applyNumberFormat="1" applyFont="1" applyFill="1" applyAlignment="1">
      <alignment horizontal="right" vertical="top"/>
    </xf>
    <xf numFmtId="0" fontId="8" fillId="0" borderId="6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/>
    </xf>
    <xf numFmtId="3" fontId="17" fillId="0" borderId="6" xfId="0" applyNumberFormat="1" applyFont="1" applyBorder="1" applyAlignment="1">
      <alignment horizontal="right" vertical="top" wrapText="1"/>
    </xf>
    <xf numFmtId="3" fontId="17" fillId="0" borderId="0" xfId="0" applyNumberFormat="1" applyFont="1" applyAlignment="1">
      <alignment horizontal="right" vertical="top" wrapText="1"/>
    </xf>
    <xf numFmtId="176" fontId="8" fillId="0" borderId="7" xfId="7" applyNumberFormat="1" applyFont="1" applyBorder="1" applyAlignment="1">
      <alignment horizontal="right" vertical="top"/>
    </xf>
    <xf numFmtId="3" fontId="8" fillId="0" borderId="6" xfId="0" applyNumberFormat="1" applyFont="1" applyBorder="1" applyAlignment="1">
      <alignment horizontal="right" vertical="top"/>
    </xf>
    <xf numFmtId="3" fontId="8" fillId="0" borderId="0" xfId="0" applyNumberFormat="1" applyFont="1" applyAlignment="1">
      <alignment horizontal="right" vertical="top"/>
    </xf>
    <xf numFmtId="176" fontId="8" fillId="0" borderId="0" xfId="0" applyNumberFormat="1" applyFont="1" applyAlignment="1">
      <alignment horizontal="right" vertical="top"/>
    </xf>
    <xf numFmtId="177" fontId="0" fillId="0" borderId="0" xfId="7" applyNumberFormat="1" applyFont="1">
      <alignment vertical="top"/>
    </xf>
    <xf numFmtId="0" fontId="8" fillId="12" borderId="6" xfId="0" applyFont="1" applyFill="1" applyBorder="1">
      <alignment vertical="top"/>
    </xf>
    <xf numFmtId="0" fontId="8" fillId="0" borderId="6" xfId="0" applyFont="1" applyBorder="1">
      <alignment vertical="top"/>
    </xf>
    <xf numFmtId="0" fontId="8" fillId="0" borderId="7" xfId="0" applyFont="1" applyBorder="1" applyAlignment="1">
      <alignment horizontal="left" vertical="top"/>
    </xf>
    <xf numFmtId="176" fontId="8" fillId="0" borderId="7" xfId="7" applyNumberFormat="1" applyFont="1" applyFill="1" applyBorder="1" applyAlignment="1">
      <alignment horizontal="right" vertical="top"/>
    </xf>
    <xf numFmtId="177" fontId="0" fillId="0" borderId="0" xfId="7" applyNumberFormat="1" applyFont="1" applyFill="1">
      <alignment vertical="top"/>
    </xf>
    <xf numFmtId="0" fontId="0" fillId="12" borderId="6" xfId="0" applyFill="1" applyBorder="1">
      <alignment vertical="top"/>
    </xf>
    <xf numFmtId="0" fontId="0" fillId="12" borderId="0" xfId="1" applyFont="1" applyFill="1">
      <alignment vertical="top"/>
    </xf>
    <xf numFmtId="0" fontId="0" fillId="0" borderId="6" xfId="0" applyBorder="1">
      <alignment vertical="top"/>
    </xf>
    <xf numFmtId="177" fontId="8" fillId="0" borderId="0" xfId="7" applyNumberFormat="1" applyFont="1" applyBorder="1" applyAlignment="1">
      <alignment vertical="top"/>
    </xf>
    <xf numFmtId="177" fontId="8" fillId="0" borderId="7" xfId="7" applyNumberFormat="1" applyFont="1" applyBorder="1" applyAlignment="1">
      <alignment vertical="top"/>
    </xf>
    <xf numFmtId="176" fontId="8" fillId="0" borderId="7" xfId="7" applyNumberFormat="1" applyFont="1" applyBorder="1" applyAlignment="1">
      <alignment vertical="top"/>
    </xf>
    <xf numFmtId="0" fontId="0" fillId="0" borderId="0" xfId="1" applyFont="1">
      <alignment vertical="top"/>
    </xf>
    <xf numFmtId="0" fontId="8" fillId="12" borderId="0" xfId="0" applyFont="1" applyFill="1">
      <alignment vertical="top"/>
    </xf>
    <xf numFmtId="177" fontId="8" fillId="12" borderId="0" xfId="7" applyNumberFormat="1" applyFont="1" applyFill="1" applyBorder="1" applyAlignment="1">
      <alignment vertical="top"/>
    </xf>
    <xf numFmtId="177" fontId="8" fillId="12" borderId="7" xfId="7" applyNumberFormat="1" applyFont="1" applyFill="1" applyBorder="1" applyAlignment="1">
      <alignment vertical="top"/>
    </xf>
    <xf numFmtId="0" fontId="0" fillId="12" borderId="0" xfId="0" applyFill="1">
      <alignment vertical="top"/>
    </xf>
    <xf numFmtId="176" fontId="8" fillId="12" borderId="7" xfId="7" applyNumberFormat="1" applyFont="1" applyFill="1" applyBorder="1" applyAlignment="1">
      <alignment vertical="top"/>
    </xf>
    <xf numFmtId="176" fontId="8" fillId="12" borderId="0" xfId="0" applyNumberFormat="1" applyFont="1" applyFill="1">
      <alignment vertical="top"/>
    </xf>
    <xf numFmtId="177" fontId="0" fillId="12" borderId="7" xfId="7" applyNumberFormat="1" applyFont="1" applyFill="1" applyBorder="1" applyAlignment="1">
      <alignment vertical="top"/>
    </xf>
    <xf numFmtId="0" fontId="8" fillId="12" borderId="0" xfId="0" applyFont="1" applyFill="1" applyAlignment="1">
      <alignment horizontal="left" vertical="top"/>
    </xf>
    <xf numFmtId="177" fontId="8" fillId="12" borderId="0" xfId="7" applyNumberFormat="1" applyFont="1" applyFill="1" applyBorder="1" applyAlignment="1">
      <alignment horizontal="left" vertical="top"/>
    </xf>
    <xf numFmtId="177" fontId="8" fillId="12" borderId="7" xfId="7" applyNumberFormat="1" applyFont="1" applyFill="1" applyBorder="1" applyAlignment="1">
      <alignment horizontal="left" vertical="top"/>
    </xf>
    <xf numFmtId="0" fontId="0" fillId="0" borderId="7" xfId="0" applyBorder="1">
      <alignment vertical="top"/>
    </xf>
    <xf numFmtId="180" fontId="50" fillId="0" borderId="6" xfId="1" applyNumberFormat="1" applyFont="1" applyBorder="1" applyAlignment="1">
      <alignment horizontal="right" vertical="center"/>
    </xf>
    <xf numFmtId="180" fontId="8" fillId="0" borderId="0" xfId="1" applyNumberFormat="1" applyFont="1" applyAlignment="1">
      <alignment vertical="center"/>
    </xf>
    <xf numFmtId="180" fontId="50" fillId="0" borderId="0" xfId="1" applyNumberFormat="1" applyFont="1" applyAlignment="1">
      <alignment horizontal="right" vertical="center"/>
    </xf>
    <xf numFmtId="176" fontId="103" fillId="0" borderId="7" xfId="7" applyNumberFormat="1" applyFont="1" applyBorder="1" applyAlignment="1">
      <alignment horizontal="right" vertical="top"/>
    </xf>
    <xf numFmtId="180" fontId="50" fillId="0" borderId="6" xfId="1" applyNumberFormat="1" applyFont="1" applyBorder="1" applyAlignment="1">
      <alignment vertical="center"/>
    </xf>
    <xf numFmtId="180" fontId="50" fillId="0" borderId="0" xfId="1" applyNumberFormat="1" applyFont="1" applyAlignment="1">
      <alignment vertical="center"/>
    </xf>
    <xf numFmtId="0" fontId="0" fillId="0" borderId="9" xfId="0" applyBorder="1">
      <alignment vertical="top"/>
    </xf>
    <xf numFmtId="180" fontId="50" fillId="0" borderId="8" xfId="1" applyNumberFormat="1" applyFont="1" applyBorder="1" applyAlignment="1">
      <alignment horizontal="right" vertical="center"/>
    </xf>
    <xf numFmtId="180" fontId="8" fillId="0" borderId="2" xfId="1" applyNumberFormat="1" applyFont="1" applyBorder="1" applyAlignment="1">
      <alignment vertical="center"/>
    </xf>
    <xf numFmtId="180" fontId="50" fillId="0" borderId="2" xfId="1" applyNumberFormat="1" applyFont="1" applyBorder="1" applyAlignment="1">
      <alignment horizontal="right" vertical="center"/>
    </xf>
    <xf numFmtId="176" fontId="8" fillId="0" borderId="9" xfId="7" applyNumberFormat="1" applyFont="1" applyFill="1" applyBorder="1" applyAlignment="1">
      <alignment vertical="top"/>
    </xf>
    <xf numFmtId="3" fontId="8" fillId="0" borderId="8" xfId="0" applyNumberFormat="1" applyFont="1" applyBorder="1" applyAlignment="1">
      <alignment horizontal="right" vertical="top"/>
    </xf>
    <xf numFmtId="3" fontId="8" fillId="0" borderId="2" xfId="0" applyNumberFormat="1" applyFont="1" applyBorder="1" applyAlignment="1">
      <alignment horizontal="right" vertical="top"/>
    </xf>
    <xf numFmtId="176" fontId="8" fillId="0" borderId="2" xfId="0" applyNumberFormat="1" applyFont="1" applyBorder="1" applyAlignment="1">
      <alignment horizontal="right" vertical="top"/>
    </xf>
    <xf numFmtId="176" fontId="8" fillId="0" borderId="9" xfId="7" applyNumberFormat="1" applyFont="1" applyFill="1" applyBorder="1" applyAlignment="1">
      <alignment horizontal="right" vertical="top"/>
    </xf>
    <xf numFmtId="0" fontId="7" fillId="0" borderId="0" xfId="0" applyFont="1" applyAlignment="1">
      <alignment wrapText="1"/>
    </xf>
    <xf numFmtId="0" fontId="22" fillId="0" borderId="3" xfId="0" applyFont="1" applyBorder="1" applyAlignment="1">
      <alignment horizontal="center" vertical="center"/>
    </xf>
    <xf numFmtId="0" fontId="7" fillId="0" borderId="2" xfId="0" applyFont="1" applyBorder="1" applyAlignment="1"/>
    <xf numFmtId="176" fontId="8" fillId="0" borderId="8" xfId="0" applyNumberFormat="1" applyFont="1" applyBorder="1" applyAlignment="1">
      <alignment horizontal="left" vertical="top"/>
    </xf>
    <xf numFmtId="176" fontId="8" fillId="0" borderId="2" xfId="0" applyNumberFormat="1" applyFont="1" applyBorder="1" applyAlignment="1">
      <alignment horizontal="left" vertical="top"/>
    </xf>
    <xf numFmtId="176" fontId="8" fillId="0" borderId="9" xfId="0" applyNumberFormat="1" applyFont="1" applyBorder="1" applyAlignment="1">
      <alignment horizontal="left" vertical="top"/>
    </xf>
    <xf numFmtId="176" fontId="8" fillId="0" borderId="8" xfId="0" applyNumberFormat="1" applyFont="1" applyBorder="1" applyAlignment="1">
      <alignment horizontal="left" vertical="top" wrapText="1"/>
    </xf>
    <xf numFmtId="176" fontId="8" fillId="0" borderId="12" xfId="0" applyNumberFormat="1" applyFont="1" applyBorder="1" applyAlignment="1">
      <alignment horizontal="right" vertical="top" wrapText="1"/>
    </xf>
    <xf numFmtId="182" fontId="8" fillId="0" borderId="12" xfId="0" applyNumberFormat="1" applyFont="1" applyBorder="1" applyAlignment="1">
      <alignment horizontal="right" vertical="top" wrapText="1"/>
    </xf>
    <xf numFmtId="176" fontId="8" fillId="0" borderId="12" xfId="0" applyNumberFormat="1" applyFont="1" applyBorder="1" applyAlignment="1">
      <alignment horizontal="left" vertical="top" wrapText="1"/>
    </xf>
    <xf numFmtId="176" fontId="8" fillId="0" borderId="8" xfId="0" applyNumberFormat="1" applyFont="1" applyBorder="1" applyAlignment="1">
      <alignment vertical="top" wrapText="1"/>
    </xf>
    <xf numFmtId="176" fontId="8" fillId="0" borderId="9" xfId="0" applyNumberFormat="1" applyFont="1" applyBorder="1" applyAlignment="1">
      <alignment vertical="top" wrapText="1"/>
    </xf>
    <xf numFmtId="182" fontId="8" fillId="0" borderId="12" xfId="0" applyNumberFormat="1" applyFont="1" applyBorder="1" applyAlignment="1">
      <alignment horizontal="right" vertical="top"/>
    </xf>
    <xf numFmtId="176" fontId="8" fillId="0" borderId="4" xfId="0" applyNumberFormat="1" applyFont="1" applyBorder="1" applyAlignment="1">
      <alignment vertical="top" wrapText="1"/>
    </xf>
    <xf numFmtId="176" fontId="8" fillId="0" borderId="5" xfId="0" applyNumberFormat="1" applyFont="1" applyBorder="1" applyAlignment="1">
      <alignment vertical="top" wrapText="1"/>
    </xf>
    <xf numFmtId="177" fontId="7" fillId="0" borderId="3" xfId="7" applyNumberFormat="1" applyFont="1" applyBorder="1" applyAlignment="1">
      <alignment horizontal="center" vertical="top" wrapText="1"/>
    </xf>
    <xf numFmtId="0" fontId="50" fillId="0" borderId="14" xfId="1" applyFont="1" applyBorder="1">
      <alignment vertical="top"/>
    </xf>
    <xf numFmtId="0" fontId="8" fillId="0" borderId="3" xfId="1" applyFont="1" applyBorder="1">
      <alignment vertical="top"/>
    </xf>
    <xf numFmtId="0" fontId="8" fillId="0" borderId="2" xfId="1" applyFont="1" applyBorder="1">
      <alignment vertical="top"/>
    </xf>
    <xf numFmtId="177" fontId="7" fillId="0" borderId="1" xfId="7" applyNumberFormat="1" applyFont="1" applyBorder="1" applyAlignment="1">
      <alignment horizontal="center" vertical="top" wrapText="1"/>
    </xf>
    <xf numFmtId="184" fontId="46" fillId="0" borderId="10" xfId="14" applyNumberFormat="1" applyFont="1" applyBorder="1" applyAlignment="1">
      <alignment vertical="top"/>
    </xf>
    <xf numFmtId="184" fontId="46" fillId="0" borderId="11" xfId="14" applyNumberFormat="1" applyFont="1" applyBorder="1" applyAlignment="1">
      <alignment vertical="top"/>
    </xf>
    <xf numFmtId="184" fontId="46" fillId="0" borderId="11" xfId="14" applyNumberFormat="1" applyFont="1" applyBorder="1" applyAlignment="1">
      <alignment horizontal="right" vertical="top" wrapText="1"/>
    </xf>
    <xf numFmtId="184" fontId="46" fillId="0" borderId="12" xfId="14" applyNumberFormat="1" applyFont="1" applyBorder="1" applyAlignment="1">
      <alignment horizontal="right" vertical="top" wrapText="1"/>
    </xf>
    <xf numFmtId="184" fontId="46" fillId="0" borderId="4" xfId="14" applyNumberFormat="1" applyFont="1" applyBorder="1" applyAlignment="1">
      <alignment vertical="top"/>
    </xf>
    <xf numFmtId="184" fontId="46" fillId="0" borderId="6" xfId="14" applyNumberFormat="1" applyFont="1" applyBorder="1" applyAlignment="1">
      <alignment vertical="top"/>
    </xf>
    <xf numFmtId="184" fontId="46" fillId="0" borderId="6" xfId="14" applyNumberFormat="1" applyFont="1" applyBorder="1" applyAlignment="1">
      <alignment horizontal="right" vertical="top" wrapText="1"/>
    </xf>
    <xf numFmtId="184" fontId="46" fillId="0" borderId="8" xfId="14" applyNumberFormat="1" applyFont="1" applyBorder="1" applyAlignment="1">
      <alignment horizontal="right" vertical="top" wrapText="1"/>
    </xf>
    <xf numFmtId="49" fontId="54" fillId="0" borderId="0" xfId="3" applyNumberFormat="1" applyFont="1">
      <alignment vertical="center"/>
    </xf>
    <xf numFmtId="0" fontId="54" fillId="0" borderId="0" xfId="3" applyFont="1">
      <alignment vertical="center"/>
    </xf>
    <xf numFmtId="180" fontId="0" fillId="0" borderId="0" xfId="0" applyNumberFormat="1">
      <alignment vertical="top"/>
    </xf>
    <xf numFmtId="0" fontId="105" fillId="0" borderId="0" xfId="0" applyFont="1" applyAlignment="1">
      <alignment horizontal="left" vertical="top" wrapText="1" readingOrder="1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3" fontId="0" fillId="15" borderId="0" xfId="0" applyNumberFormat="1" applyFill="1">
      <alignment vertical="top"/>
    </xf>
    <xf numFmtId="0" fontId="0" fillId="16" borderId="0" xfId="0" applyFill="1">
      <alignment vertical="top"/>
    </xf>
    <xf numFmtId="3" fontId="3" fillId="16" borderId="0" xfId="0" applyNumberFormat="1" applyFont="1" applyFill="1" applyAlignment="1">
      <alignment horizontal="right" vertical="top"/>
    </xf>
    <xf numFmtId="177" fontId="92" fillId="0" borderId="13" xfId="7" applyNumberFormat="1" applyFont="1" applyFill="1" applyBorder="1" applyAlignment="1">
      <alignment horizontal="center" vertical="top"/>
    </xf>
    <xf numFmtId="0" fontId="0" fillId="0" borderId="13" xfId="0" applyBorder="1">
      <alignment vertical="top"/>
    </xf>
    <xf numFmtId="180" fontId="47" fillId="10" borderId="13" xfId="7" applyNumberFormat="1" applyFont="1" applyFill="1" applyBorder="1">
      <alignment vertical="top"/>
    </xf>
    <xf numFmtId="180" fontId="47" fillId="4" borderId="13" xfId="7" applyNumberFormat="1" applyFont="1" applyFill="1" applyBorder="1">
      <alignment vertical="top"/>
    </xf>
    <xf numFmtId="0" fontId="110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top"/>
    </xf>
    <xf numFmtId="180" fontId="47" fillId="0" borderId="1" xfId="7" applyNumberFormat="1" applyFont="1" applyFill="1" applyBorder="1">
      <alignment vertical="top"/>
    </xf>
    <xf numFmtId="180" fontId="108" fillId="4" borderId="1" xfId="7" applyNumberFormat="1" applyFont="1" applyFill="1" applyBorder="1">
      <alignment vertical="top"/>
    </xf>
    <xf numFmtId="180" fontId="0" fillId="0" borderId="1" xfId="0" applyNumberFormat="1" applyBorder="1">
      <alignment vertical="top"/>
    </xf>
    <xf numFmtId="183" fontId="8" fillId="0" borderId="0" xfId="0" applyNumberFormat="1" applyFont="1">
      <alignment vertical="top"/>
    </xf>
    <xf numFmtId="3" fontId="104" fillId="0" borderId="0" xfId="0" applyNumberFormat="1" applyFont="1" applyAlignment="1">
      <alignment horizontal="right" vertical="top"/>
    </xf>
    <xf numFmtId="3" fontId="3" fillId="0" borderId="0" xfId="0" applyNumberFormat="1" applyFont="1" applyAlignment="1">
      <alignment horizontal="right" vertical="top"/>
    </xf>
    <xf numFmtId="0" fontId="0" fillId="10" borderId="0" xfId="0" applyFill="1">
      <alignment vertical="top"/>
    </xf>
    <xf numFmtId="3" fontId="0" fillId="10" borderId="0" xfId="0" applyNumberFormat="1" applyFill="1">
      <alignment vertical="top"/>
    </xf>
    <xf numFmtId="0" fontId="0" fillId="17" borderId="0" xfId="0" applyFill="1">
      <alignment vertical="top"/>
    </xf>
    <xf numFmtId="3" fontId="3" fillId="17" borderId="0" xfId="0" applyNumberFormat="1" applyFont="1" applyFill="1" applyAlignment="1">
      <alignment horizontal="right" vertical="top"/>
    </xf>
    <xf numFmtId="3" fontId="0" fillId="17" borderId="0" xfId="0" applyNumberFormat="1" applyFill="1">
      <alignment vertical="top"/>
    </xf>
    <xf numFmtId="3" fontId="47" fillId="0" borderId="1" xfId="0" applyNumberFormat="1" applyFont="1" applyBorder="1" applyAlignment="1">
      <alignment vertical="top" wrapText="1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80" fontId="8" fillId="0" borderId="10" xfId="1" applyNumberFormat="1" applyFont="1" applyBorder="1" applyAlignment="1">
      <alignment vertical="top" wrapText="1"/>
    </xf>
    <xf numFmtId="180" fontId="8" fillId="0" borderId="11" xfId="1" applyNumberFormat="1" applyFont="1" applyBorder="1" applyAlignment="1">
      <alignment vertical="top" wrapText="1"/>
    </xf>
    <xf numFmtId="180" fontId="8" fillId="0" borderId="12" xfId="1" applyNumberFormat="1" applyFont="1" applyBorder="1" applyAlignment="1">
      <alignment vertical="top" wrapText="1"/>
    </xf>
    <xf numFmtId="0" fontId="3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6" fillId="0" borderId="0" xfId="0" applyFont="1" applyAlignment="1">
      <alignment horizontal="distributed" vertical="center"/>
    </xf>
    <xf numFmtId="0" fontId="37" fillId="0" borderId="0" xfId="0" applyFont="1" applyAlignment="1">
      <alignment horizontal="distributed" vertical="top"/>
    </xf>
    <xf numFmtId="0" fontId="37" fillId="0" borderId="0" xfId="0" applyFo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40" fillId="0" borderId="18" xfId="0" applyFont="1" applyBorder="1">
      <alignment vertical="top"/>
    </xf>
    <xf numFmtId="0" fontId="0" fillId="0" borderId="18" xfId="0" applyBorder="1">
      <alignment vertical="top"/>
    </xf>
    <xf numFmtId="0" fontId="0" fillId="0" borderId="0" xfId="0">
      <alignment vertical="top"/>
    </xf>
    <xf numFmtId="0" fontId="40" fillId="0" borderId="0" xfId="0" applyFont="1">
      <alignment vertical="top"/>
    </xf>
    <xf numFmtId="0" fontId="3" fillId="0" borderId="0" xfId="0" applyFont="1" applyAlignment="1">
      <alignment horizontal="left" vertical="top" wrapText="1" readingOrder="1"/>
    </xf>
    <xf numFmtId="3" fontId="16" fillId="0" borderId="0" xfId="0" applyNumberFormat="1" applyFont="1" applyAlignment="1">
      <alignment horizontal="right" vertical="top"/>
    </xf>
    <xf numFmtId="3" fontId="104" fillId="0" borderId="0" xfId="0" applyNumberFormat="1" applyFont="1" applyAlignment="1">
      <alignment horizontal="right" vertical="top"/>
    </xf>
    <xf numFmtId="3" fontId="3" fillId="0" borderId="0" xfId="0" applyNumberFormat="1" applyFont="1" applyAlignment="1">
      <alignment horizontal="right" vertical="top"/>
    </xf>
    <xf numFmtId="0" fontId="3" fillId="15" borderId="0" xfId="0" applyFont="1" applyFill="1" applyAlignment="1">
      <alignment horizontal="left" vertical="top" wrapText="1" readingOrder="1"/>
    </xf>
    <xf numFmtId="3" fontId="16" fillId="15" borderId="0" xfId="0" applyNumberFormat="1" applyFont="1" applyFill="1" applyAlignment="1">
      <alignment horizontal="right" vertical="top"/>
    </xf>
    <xf numFmtId="3" fontId="3" fillId="15" borderId="0" xfId="0" applyNumberFormat="1" applyFont="1" applyFill="1" applyAlignment="1">
      <alignment horizontal="right" vertical="top"/>
    </xf>
    <xf numFmtId="3" fontId="16" fillId="13" borderId="0" xfId="0" applyNumberFormat="1" applyFont="1" applyFill="1" applyAlignment="1">
      <alignment horizontal="right" vertical="top"/>
    </xf>
    <xf numFmtId="3" fontId="16" fillId="14" borderId="0" xfId="0" applyNumberFormat="1" applyFont="1" applyFill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3" fontId="16" fillId="17" borderId="0" xfId="0" applyNumberFormat="1" applyFont="1" applyFill="1" applyAlignment="1">
      <alignment horizontal="right" vertical="top"/>
    </xf>
    <xf numFmtId="0" fontId="107" fillId="0" borderId="0" xfId="0" applyFont="1" applyAlignment="1">
      <alignment horizontal="right" vertical="top"/>
    </xf>
    <xf numFmtId="0" fontId="106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 readingOrder="1"/>
    </xf>
    <xf numFmtId="180" fontId="47" fillId="4" borderId="13" xfId="7" applyNumberFormat="1" applyFont="1" applyFill="1" applyBorder="1" applyAlignment="1">
      <alignment horizontal="center" vertical="top" wrapText="1"/>
    </xf>
    <xf numFmtId="180" fontId="47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36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36" fillId="0" borderId="0" xfId="0" applyFont="1" applyAlignment="1" applyProtection="1">
      <alignment horizontal="distributed" vertical="center"/>
      <protection locked="0"/>
    </xf>
    <xf numFmtId="0" fontId="37" fillId="0" borderId="0" xfId="0" applyFont="1" applyProtection="1">
      <alignment vertical="top"/>
      <protection locked="0"/>
    </xf>
    <xf numFmtId="0" fontId="37" fillId="0" borderId="0" xfId="0" applyFont="1" applyAlignment="1" applyProtection="1">
      <alignment horizontal="distributed" vertical="top"/>
      <protection locked="0"/>
    </xf>
    <xf numFmtId="0" fontId="20" fillId="0" borderId="1" xfId="0" applyFont="1" applyBorder="1" applyAlignment="1">
      <alignment horizontal="center" vertical="center" wrapText="1"/>
    </xf>
    <xf numFmtId="0" fontId="96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0" fontId="20" fillId="0" borderId="1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0" fontId="0" fillId="0" borderId="11" xfId="0" applyBorder="1">
      <alignment vertical="top"/>
    </xf>
    <xf numFmtId="176" fontId="8" fillId="0" borderId="6" xfId="0" applyNumberFormat="1" applyFont="1" applyBorder="1" applyAlignment="1">
      <alignment vertical="top" wrapText="1"/>
    </xf>
    <xf numFmtId="176" fontId="8" fillId="0" borderId="7" xfId="0" applyNumberFormat="1" applyFont="1" applyBorder="1" applyAlignment="1">
      <alignment vertical="top" wrapText="1"/>
    </xf>
    <xf numFmtId="0" fontId="8" fillId="0" borderId="0" xfId="0" applyFont="1" applyAlignment="1">
      <alignment horizontal="right" vertical="top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8" fillId="0" borderId="1" xfId="0" applyFont="1" applyBorder="1" applyAlignment="1">
      <alignment horizontal="center" vertical="center" wrapText="1" readingOrder="1"/>
    </xf>
    <xf numFmtId="176" fontId="8" fillId="0" borderId="12" xfId="0" applyNumberFormat="1" applyFont="1" applyBorder="1">
      <alignment vertical="top"/>
    </xf>
    <xf numFmtId="0" fontId="0" fillId="0" borderId="12" xfId="0" applyBorder="1">
      <alignment vertical="top"/>
    </xf>
    <xf numFmtId="176" fontId="8" fillId="0" borderId="4" xfId="0" applyNumberFormat="1" applyFont="1" applyBorder="1" applyAlignment="1">
      <alignment vertical="top" wrapText="1" readingOrder="1"/>
    </xf>
    <xf numFmtId="176" fontId="8" fillId="0" borderId="5" xfId="0" applyNumberFormat="1" applyFont="1" applyBorder="1" applyAlignment="1">
      <alignment vertical="top" wrapText="1" readingOrder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3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>
      <alignment vertical="top"/>
    </xf>
    <xf numFmtId="0" fontId="8" fillId="0" borderId="4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 readingOrder="1"/>
    </xf>
    <xf numFmtId="0" fontId="7" fillId="0" borderId="2" xfId="1" applyFont="1" applyBorder="1" applyAlignment="1">
      <alignment horizontal="right" vertical="top" wrapText="1" readingOrder="1"/>
    </xf>
    <xf numFmtId="0" fontId="14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0" applyFont="1" applyAlignment="1"/>
    <xf numFmtId="3" fontId="24" fillId="0" borderId="0" xfId="3" applyNumberFormat="1" applyFont="1" applyAlignment="1">
      <alignment horizontal="center"/>
    </xf>
    <xf numFmtId="3" fontId="28" fillId="0" borderId="0" xfId="3" applyNumberFormat="1" applyFont="1" applyAlignment="1">
      <alignment horizontal="center"/>
    </xf>
    <xf numFmtId="3" fontId="27" fillId="0" borderId="0" xfId="3" applyNumberFormat="1" applyFont="1" applyAlignment="1">
      <alignment horizontal="center"/>
    </xf>
    <xf numFmtId="0" fontId="62" fillId="0" borderId="0" xfId="0" applyFont="1" applyAlignment="1">
      <alignment vertical="top" wrapText="1"/>
    </xf>
    <xf numFmtId="0" fontId="8" fillId="12" borderId="0" xfId="0" applyFont="1" applyFill="1" applyAlignment="1">
      <alignment horizontal="left" vertical="top"/>
    </xf>
    <xf numFmtId="0" fontId="8" fillId="12" borderId="7" xfId="0" applyFont="1" applyFill="1" applyBorder="1" applyAlignment="1">
      <alignment horizontal="left" vertical="top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12" borderId="4" xfId="0" applyFont="1" applyFill="1" applyBorder="1" applyAlignment="1">
      <alignment horizontal="left" vertical="top" wrapText="1"/>
    </xf>
    <xf numFmtId="0" fontId="8" fillId="12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left" vertical="top" readingOrder="1"/>
    </xf>
    <xf numFmtId="0" fontId="8" fillId="0" borderId="0" xfId="0" applyFont="1" applyAlignment="1">
      <alignment horizontal="left" vertical="top" readingOrder="1"/>
    </xf>
    <xf numFmtId="0" fontId="8" fillId="0" borderId="8" xfId="0" applyFont="1" applyBorder="1" applyAlignment="1">
      <alignment horizontal="left" vertical="top" readingOrder="1"/>
    </xf>
    <xf numFmtId="0" fontId="8" fillId="0" borderId="2" xfId="0" applyFont="1" applyBorder="1" applyAlignment="1">
      <alignment horizontal="left" vertical="top" readingOrder="1"/>
    </xf>
    <xf numFmtId="0" fontId="8" fillId="12" borderId="6" xfId="0" applyFont="1" applyFill="1" applyBorder="1" applyAlignment="1">
      <alignment horizontal="left" vertical="top"/>
    </xf>
    <xf numFmtId="0" fontId="8" fillId="12" borderId="6" xfId="0" applyFont="1" applyFill="1" applyBorder="1" applyAlignment="1">
      <alignment horizontal="left" vertical="top" readingOrder="1"/>
    </xf>
    <xf numFmtId="0" fontId="8" fillId="12" borderId="0" xfId="0" applyFont="1" applyFill="1" applyAlignment="1">
      <alignment horizontal="left" vertical="top" readingOrder="1"/>
    </xf>
    <xf numFmtId="177" fontId="8" fillId="12" borderId="0" xfId="7" applyNumberFormat="1" applyFont="1" applyFill="1" applyBorder="1" applyAlignment="1">
      <alignment horizontal="left" vertical="top" readingOrder="1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0" fontId="0" fillId="0" borderId="0" xfId="0" applyAlignment="1">
      <alignment horizontal="left" vertical="top" wrapText="1" readingOrder="1"/>
    </xf>
    <xf numFmtId="0" fontId="0" fillId="0" borderId="7" xfId="0" applyBorder="1" applyAlignment="1">
      <alignment horizontal="left" vertical="top" wrapText="1" readingOrder="1"/>
    </xf>
    <xf numFmtId="3" fontId="27" fillId="0" borderId="0" xfId="3" applyNumberFormat="1" applyFont="1" applyAlignment="1">
      <alignment horizontal="left" vertical="center"/>
    </xf>
    <xf numFmtId="3" fontId="24" fillId="0" borderId="0" xfId="3" applyNumberFormat="1" applyFont="1" applyAlignment="1">
      <alignment horizontal="center" vertical="center"/>
    </xf>
    <xf numFmtId="3" fontId="26" fillId="0" borderId="0" xfId="3" applyNumberFormat="1" applyFont="1" applyAlignment="1">
      <alignment horizontal="center" vertical="center"/>
    </xf>
    <xf numFmtId="3" fontId="28" fillId="0" borderId="0" xfId="3" applyNumberFormat="1" applyFont="1" applyAlignment="1">
      <alignment horizontal="center" vertical="center"/>
    </xf>
    <xf numFmtId="3" fontId="27" fillId="0" borderId="2" xfId="3" applyNumberFormat="1" applyFont="1" applyBorder="1" applyAlignment="1">
      <alignment horizontal="center" vertical="center"/>
    </xf>
    <xf numFmtId="3" fontId="27" fillId="0" borderId="1" xfId="3" applyNumberFormat="1" applyFont="1" applyBorder="1" applyAlignment="1">
      <alignment horizontal="distributed" vertical="center"/>
    </xf>
    <xf numFmtId="0" fontId="35" fillId="0" borderId="0" xfId="5" applyFont="1" applyAlignment="1" applyProtection="1">
      <alignment horizontal="center" vertical="center"/>
      <protection locked="0"/>
    </xf>
    <xf numFmtId="0" fontId="35" fillId="0" borderId="0" xfId="5" applyFont="1" applyAlignment="1">
      <alignment horizontal="center"/>
    </xf>
    <xf numFmtId="0" fontId="54" fillId="0" borderId="13" xfId="0" applyFont="1" applyBorder="1" applyAlignment="1" applyProtection="1">
      <alignment horizontal="left"/>
      <protection locked="0"/>
    </xf>
    <xf numFmtId="0" fontId="54" fillId="0" borderId="15" xfId="0" applyFont="1" applyBorder="1" applyAlignment="1" applyProtection="1">
      <alignment horizontal="left"/>
      <protection locked="0"/>
    </xf>
    <xf numFmtId="0" fontId="80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3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3" fillId="0" borderId="1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180" fontId="23" fillId="0" borderId="13" xfId="0" applyNumberFormat="1" applyFont="1" applyBorder="1" applyAlignment="1" applyProtection="1">
      <alignment horizontal="center" vertical="center"/>
      <protection locked="0"/>
    </xf>
    <xf numFmtId="180" fontId="23" fillId="0" borderId="15" xfId="0" applyNumberFormat="1" applyFont="1" applyBorder="1" applyAlignment="1" applyProtection="1">
      <alignment horizontal="center" vertical="center"/>
      <protection locked="0"/>
    </xf>
    <xf numFmtId="180" fontId="23" fillId="0" borderId="14" xfId="0" applyNumberFormat="1" applyFont="1" applyBorder="1" applyAlignment="1" applyProtection="1">
      <alignment horizontal="center" vertical="center"/>
      <protection locked="0"/>
    </xf>
    <xf numFmtId="0" fontId="54" fillId="0" borderId="13" xfId="0" applyFont="1" applyBorder="1" applyAlignment="1" applyProtection="1">
      <protection locked="0"/>
    </xf>
    <xf numFmtId="0" fontId="0" fillId="0" borderId="15" xfId="0" applyBorder="1" applyAlignment="1"/>
    <xf numFmtId="180" fontId="80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4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3" xfId="7" applyNumberFormat="1" applyFont="1" applyFill="1" applyBorder="1" applyAlignment="1" applyProtection="1">
      <alignment horizontal="center"/>
      <protection locked="0"/>
    </xf>
    <xf numFmtId="180" fontId="80" fillId="6" borderId="15" xfId="7" applyNumberFormat="1" applyFont="1" applyFill="1" applyBorder="1" applyAlignment="1" applyProtection="1">
      <alignment horizontal="center"/>
      <protection locked="0"/>
    </xf>
    <xf numFmtId="180" fontId="80" fillId="6" borderId="14" xfId="7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 applyProtection="1">
      <alignment horizontal="left"/>
      <protection locked="0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177" fontId="70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1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6" fillId="0" borderId="0" xfId="1" applyFont="1" applyAlignment="1">
      <alignment horizontal="center" vertical="top" wrapText="1"/>
    </xf>
    <xf numFmtId="0" fontId="77" fillId="0" borderId="0" xfId="0" applyFont="1" applyAlignment="1">
      <alignment horizontal="center" vertical="top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178" fontId="23" fillId="0" borderId="13" xfId="6" applyNumberFormat="1" applyBorder="1" applyAlignment="1">
      <alignment horizontal="left" vertical="center"/>
    </xf>
    <xf numFmtId="178" fontId="23" fillId="0" borderId="14" xfId="6" applyNumberFormat="1" applyBorder="1" applyAlignment="1">
      <alignment horizontal="left" vertical="center"/>
    </xf>
    <xf numFmtId="0" fontId="23" fillId="0" borderId="0" xfId="6"/>
    <xf numFmtId="0" fontId="23" fillId="0" borderId="13" xfId="6" applyBorder="1"/>
    <xf numFmtId="0" fontId="23" fillId="0" borderId="15" xfId="6" applyBorder="1"/>
    <xf numFmtId="0" fontId="23" fillId="0" borderId="14" xfId="6" applyBorder="1"/>
    <xf numFmtId="0" fontId="23" fillId="0" borderId="4" xfId="6" applyBorder="1"/>
    <xf numFmtId="0" fontId="23" fillId="0" borderId="3" xfId="6" applyBorder="1"/>
    <xf numFmtId="0" fontId="23" fillId="0" borderId="2" xfId="6" applyBorder="1"/>
    <xf numFmtId="179" fontId="23" fillId="0" borderId="2" xfId="6" applyNumberFormat="1" applyBorder="1"/>
    <xf numFmtId="179" fontId="23" fillId="0" borderId="9" xfId="6" applyNumberFormat="1" applyBorder="1"/>
    <xf numFmtId="176" fontId="23" fillId="0" borderId="13" xfId="6" applyNumberFormat="1" applyBorder="1" applyAlignment="1">
      <alignment vertical="center"/>
    </xf>
    <xf numFmtId="176" fontId="23" fillId="0" borderId="14" xfId="6" applyNumberFormat="1" applyBorder="1" applyAlignment="1">
      <alignment vertical="center"/>
    </xf>
    <xf numFmtId="0" fontId="23" fillId="0" borderId="13" xfId="6" applyBorder="1" applyAlignment="1">
      <alignment horizontal="left" vertical="top" wrapText="1"/>
    </xf>
    <xf numFmtId="0" fontId="23" fillId="0" borderId="15" xfId="6" applyBorder="1" applyAlignment="1">
      <alignment horizontal="left" vertical="top" wrapText="1"/>
    </xf>
    <xf numFmtId="0" fontId="23" fillId="0" borderId="14" xfId="6" applyBorder="1" applyAlignment="1">
      <alignment horizontal="left" vertical="top" wrapText="1"/>
    </xf>
    <xf numFmtId="0" fontId="23" fillId="0" borderId="3" xfId="6" applyBorder="1" applyAlignment="1">
      <alignment horizontal="right"/>
    </xf>
    <xf numFmtId="0" fontId="23" fillId="0" borderId="3" xfId="3" applyBorder="1" applyAlignment="1"/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0" fontId="23" fillId="0" borderId="13" xfId="6" applyBorder="1" applyAlignment="1">
      <alignment wrapText="1"/>
    </xf>
    <xf numFmtId="0" fontId="23" fillId="0" borderId="15" xfId="6" applyBorder="1" applyAlignment="1">
      <alignment wrapText="1"/>
    </xf>
    <xf numFmtId="0" fontId="23" fillId="0" borderId="14" xfId="6" applyBorder="1" applyAlignment="1">
      <alignment wrapText="1"/>
    </xf>
    <xf numFmtId="0" fontId="23" fillId="0" borderId="13" xfId="6" applyBorder="1" applyAlignment="1">
      <alignment horizontal="center" vertical="center"/>
    </xf>
    <xf numFmtId="0" fontId="23" fillId="0" borderId="14" xfId="6" applyBorder="1" applyAlignment="1">
      <alignment horizontal="center" vertical="center"/>
    </xf>
    <xf numFmtId="0" fontId="9" fillId="0" borderId="3" xfId="6" applyFont="1" applyBorder="1"/>
    <xf numFmtId="0" fontId="29" fillId="0" borderId="4" xfId="6" applyFont="1" applyBorder="1" applyAlignment="1">
      <alignment horizontal="center"/>
    </xf>
    <xf numFmtId="0" fontId="23" fillId="0" borderId="3" xfId="3" applyBorder="1" applyAlignment="1">
      <alignment horizontal="center"/>
    </xf>
    <xf numFmtId="0" fontId="23" fillId="0" borderId="5" xfId="3" applyBorder="1" applyAlignment="1">
      <alignment horizontal="center"/>
    </xf>
    <xf numFmtId="0" fontId="0" fillId="0" borderId="6" xfId="6" applyFont="1" applyBorder="1" applyAlignment="1">
      <alignment horizontal="center"/>
    </xf>
    <xf numFmtId="0" fontId="23" fillId="0" borderId="0" xfId="3">
      <alignment vertical="center"/>
    </xf>
    <xf numFmtId="0" fontId="23" fillId="0" borderId="7" xfId="3" applyBorder="1">
      <alignment vertical="center"/>
    </xf>
    <xf numFmtId="0" fontId="23" fillId="0" borderId="8" xfId="6" applyBorder="1" applyAlignment="1">
      <alignment horizontal="center"/>
    </xf>
    <xf numFmtId="0" fontId="23" fillId="0" borderId="2" xfId="3" applyBorder="1" applyAlignment="1">
      <alignment horizontal="center"/>
    </xf>
    <xf numFmtId="0" fontId="23" fillId="0" borderId="9" xfId="3" applyBorder="1" applyAlignment="1">
      <alignment horizontal="center"/>
    </xf>
    <xf numFmtId="180" fontId="14" fillId="0" borderId="6" xfId="1" applyNumberFormat="1" applyFont="1" applyBorder="1" applyAlignment="1">
      <alignment horizontal="left" vertical="top" wrapText="1"/>
    </xf>
    <xf numFmtId="180" fontId="14" fillId="0" borderId="11" xfId="1" applyNumberFormat="1" applyFont="1" applyBorder="1" applyAlignment="1">
      <alignment vertical="top" wrapText="1"/>
    </xf>
  </cellXfs>
  <cellStyles count="17">
    <cellStyle name="一般" xfId="0" builtinId="0"/>
    <cellStyle name="一般 2" xfId="1"/>
    <cellStyle name="一般 2 2" xfId="2"/>
    <cellStyle name="一般 3" xfId="3"/>
    <cellStyle name="一般 3 2" xfId="4"/>
    <cellStyle name="一般 4" xfId="10"/>
    <cellStyle name="一般 5" xfId="11"/>
    <cellStyle name="一般 6" xfId="12"/>
    <cellStyle name="一般 7" xfId="15"/>
    <cellStyle name="一般_20.彰化縣政府財政處對帳通知單" xfId="5"/>
    <cellStyle name="一般_ghbr055" xfId="6"/>
    <cellStyle name="一般_月報-10009" xfId="13"/>
    <cellStyle name="千分位" xfId="7" builtinId="3"/>
    <cellStyle name="千分位 2" xfId="8"/>
    <cellStyle name="千分位 3" xfId="16"/>
    <cellStyle name="百分比" xfId="14" builtinId="5"/>
    <cellStyle name="百分比 2" xfId="9"/>
  </cellStyles>
  <dxfs count="88">
    <dxf>
      <font>
        <b/>
        <i/>
        <strike/>
        <color rgb="FFFF0000"/>
      </font>
      <fill>
        <patternFill patternType="none">
          <bgColor auto="1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strike/>
        <color rgb="FFFF0000"/>
      </font>
      <fill>
        <patternFill>
          <bgColor theme="3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4FEB8"/>
      <color rgb="FFFAFFD1"/>
      <color rgb="FFFDFFEB"/>
      <color rgb="FFF8FF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38100</xdr:colOff>
      <xdr:row>0</xdr:row>
      <xdr:rowOff>0</xdr:rowOff>
    </xdr:from>
    <xdr:to>
      <xdr:col>40</xdr:col>
      <xdr:colOff>1839</xdr:colOff>
      <xdr:row>35</xdr:row>
      <xdr:rowOff>137617</xdr:rowOff>
    </xdr:to>
    <xdr:pic>
      <xdr:nvPicPr>
        <xdr:cNvPr id="4" name="圖片 3">
          <a:extLst>
            <a:ext uri="{FF2B5EF4-FFF2-40B4-BE49-F238E27FC236}">
              <a16:creationId xmlns:a16="http://schemas.microsoft.com/office/drawing/2014/main" id="{B65FD833-423D-D7AE-F18B-8AB8433342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77300" y="0"/>
          <a:ext cx="12174789" cy="5471617"/>
        </a:xfrm>
        <a:prstGeom prst="rect">
          <a:avLst/>
        </a:prstGeom>
      </xdr:spPr>
    </xdr:pic>
    <xdr:clientData/>
  </xdr:twoCellAnchor>
  <xdr:twoCellAnchor editAs="oneCell">
    <xdr:from>
      <xdr:col>14</xdr:col>
      <xdr:colOff>723900</xdr:colOff>
      <xdr:row>35</xdr:row>
      <xdr:rowOff>114300</xdr:rowOff>
    </xdr:from>
    <xdr:to>
      <xdr:col>38</xdr:col>
      <xdr:colOff>220690</xdr:colOff>
      <xdr:row>40</xdr:row>
      <xdr:rowOff>159958</xdr:rowOff>
    </xdr:to>
    <xdr:pic>
      <xdr:nvPicPr>
        <xdr:cNvPr id="5" name="圖片 4">
          <a:extLst>
            <a:ext uri="{FF2B5EF4-FFF2-40B4-BE49-F238E27FC236}">
              <a16:creationId xmlns:a16="http://schemas.microsoft.com/office/drawing/2014/main" id="{EA102D25-08ED-C199-CF4A-16CAD92432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63100" y="5448300"/>
          <a:ext cx="10793440" cy="9505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800100</xdr:colOff>
      <xdr:row>6</xdr:row>
      <xdr:rowOff>61309</xdr:rowOff>
    </xdr:from>
    <xdr:to>
      <xdr:col>31</xdr:col>
      <xdr:colOff>125314</xdr:colOff>
      <xdr:row>32</xdr:row>
      <xdr:rowOff>200845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07D780EA-693E-CA96-E684-13C1BCFFE6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77425" y="870934"/>
          <a:ext cx="9745564" cy="536876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30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00&#27665;&#29983;&#22283;&#23567;0829\001&#26376;&#22577;\&#26376;&#22577;112\&#26376;&#22577;-112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2/&#26376;&#22577;-1121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4">
          <cell r="N14">
            <v>116952810</v>
          </cell>
        </row>
        <row r="15">
          <cell r="N15">
            <v>168375</v>
          </cell>
        </row>
        <row r="16">
          <cell r="N16">
            <v>168375</v>
          </cell>
        </row>
        <row r="17">
          <cell r="N17">
            <v>20089833</v>
          </cell>
        </row>
        <row r="18">
          <cell r="N18">
            <v>36111</v>
          </cell>
        </row>
        <row r="19">
          <cell r="N19">
            <v>8700</v>
          </cell>
        </row>
        <row r="20">
          <cell r="N20">
            <v>0</v>
          </cell>
        </row>
        <row r="21">
          <cell r="N21">
            <v>20045022</v>
          </cell>
        </row>
        <row r="22">
          <cell r="N22">
            <v>96687052</v>
          </cell>
        </row>
        <row r="23">
          <cell r="N23">
            <v>96687052</v>
          </cell>
        </row>
        <row r="24">
          <cell r="N24">
            <v>7550</v>
          </cell>
        </row>
        <row r="25">
          <cell r="N25">
            <v>7550</v>
          </cell>
        </row>
        <row r="26">
          <cell r="N26">
            <v>108873209</v>
          </cell>
        </row>
        <row r="27">
          <cell r="N27">
            <v>84728713</v>
          </cell>
        </row>
        <row r="28">
          <cell r="N28">
            <v>84728713</v>
          </cell>
        </row>
        <row r="29">
          <cell r="N29">
            <v>2018737</v>
          </cell>
        </row>
        <row r="30">
          <cell r="N30">
            <v>2018737</v>
          </cell>
        </row>
        <row r="31">
          <cell r="N31">
            <v>1506</v>
          </cell>
        </row>
        <row r="32">
          <cell r="N32">
            <v>1506</v>
          </cell>
        </row>
        <row r="33">
          <cell r="N33">
            <v>7676683</v>
          </cell>
        </row>
        <row r="34">
          <cell r="N34">
            <v>7655877</v>
          </cell>
        </row>
        <row r="35">
          <cell r="N35">
            <v>20806</v>
          </cell>
        </row>
        <row r="36">
          <cell r="N36">
            <v>14447570</v>
          </cell>
        </row>
        <row r="37">
          <cell r="N37">
            <v>14447570</v>
          </cell>
        </row>
        <row r="38">
          <cell r="N38">
            <v>8079601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1">
          <cell r="N41">
            <v>341690768</v>
          </cell>
        </row>
      </sheetData>
      <sheetData sheetId="12">
        <row r="32">
          <cell r="C32">
            <v>8411034</v>
          </cell>
          <cell r="D32">
            <v>333279734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9">
          <cell r="N39">
            <v>0</v>
          </cell>
        </row>
      </sheetData>
      <sheetData sheetId="13">
        <row r="31">
          <cell r="C31">
            <v>3251942</v>
          </cell>
        </row>
      </sheetData>
      <sheetData sheetId="14"/>
      <sheetData sheetId="15">
        <row r="23">
          <cell r="L23">
            <v>3298396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view="pageBreakPreview" zoomScale="75" zoomScaleSheetLayoutView="100" workbookViewId="0">
      <selection activeCell="B15" sqref="B15:F15"/>
    </sheetView>
  </sheetViews>
  <sheetFormatPr defaultColWidth="9.109375" defaultRowHeight="13.8"/>
  <cols>
    <col min="1" max="6" width="9.109375" style="49"/>
    <col min="7" max="7" width="10.44140625" style="49" bestFit="1" customWidth="1"/>
    <col min="8" max="8" width="14" style="49" customWidth="1"/>
    <col min="9" max="9" width="9.33203125" style="49" bestFit="1" customWidth="1"/>
    <col min="10" max="10" width="9.109375" style="49"/>
    <col min="11" max="11" width="6.88671875" style="49" bestFit="1" customWidth="1"/>
    <col min="12" max="12" width="10.5546875" style="49" customWidth="1"/>
    <col min="13" max="13" width="7.109375" style="49" bestFit="1" customWidth="1"/>
    <col min="14" max="16384" width="9.109375" style="49"/>
  </cols>
  <sheetData>
    <row r="1" spans="1:14" ht="36.6">
      <c r="A1" s="52" t="s">
        <v>277</v>
      </c>
    </row>
    <row r="4" spans="1:14" ht="36.6">
      <c r="A4" s="572" t="s">
        <v>276</v>
      </c>
      <c r="B4" s="573"/>
      <c r="C4" s="573"/>
      <c r="D4" s="573"/>
      <c r="E4" s="573"/>
      <c r="F4" s="573"/>
      <c r="G4" s="573"/>
      <c r="H4" s="573"/>
      <c r="I4" s="573"/>
      <c r="J4" s="573"/>
      <c r="K4" s="573"/>
      <c r="L4" s="573"/>
      <c r="M4" s="573"/>
      <c r="N4" s="573"/>
    </row>
    <row r="5" spans="1:14" ht="59.25" customHeight="1"/>
    <row r="6" spans="1:14" ht="59.25" customHeight="1"/>
    <row r="7" spans="1:14" ht="36.6">
      <c r="C7" s="574" t="s">
        <v>116</v>
      </c>
      <c r="D7" s="574"/>
      <c r="E7" s="574"/>
      <c r="F7" s="574"/>
      <c r="G7" s="574"/>
      <c r="H7" s="574"/>
      <c r="I7" s="574"/>
      <c r="J7" s="574"/>
      <c r="K7" s="574"/>
      <c r="L7" s="574"/>
    </row>
    <row r="8" spans="1:14" ht="51.75" customHeight="1"/>
    <row r="9" spans="1:14" ht="51.75" customHeight="1"/>
    <row r="10" spans="1:14" s="54" customFormat="1" ht="33">
      <c r="C10" s="287"/>
      <c r="D10" s="287"/>
      <c r="E10" s="575" t="s">
        <v>117</v>
      </c>
      <c r="F10" s="575"/>
      <c r="G10" s="575"/>
      <c r="H10" s="54">
        <v>109</v>
      </c>
      <c r="I10" s="54" t="s">
        <v>118</v>
      </c>
      <c r="K10" s="59" t="s">
        <v>119</v>
      </c>
      <c r="M10" s="54" t="s">
        <v>283</v>
      </c>
    </row>
    <row r="15" spans="1:14" s="53" customFormat="1" ht="34.5" customHeight="1">
      <c r="B15" s="576" t="s">
        <v>120</v>
      </c>
      <c r="C15" s="576"/>
      <c r="D15" s="576"/>
      <c r="E15" s="576"/>
      <c r="F15" s="576"/>
      <c r="I15" s="53" t="s">
        <v>121</v>
      </c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showGridLines="0" showZeros="0" tabSelected="1" showOutlineSymbols="0" view="pageBreakPreview" zoomScaleSheetLayoutView="100" workbookViewId="0">
      <selection activeCell="O32" sqref="O32:P32"/>
    </sheetView>
  </sheetViews>
  <sheetFormatPr defaultColWidth="6.88671875" defaultRowHeight="13.8"/>
  <cols>
    <col min="1" max="1" width="1.88671875" style="69" customWidth="1"/>
    <col min="2" max="2" width="14.6640625" style="69" customWidth="1"/>
    <col min="3" max="3" width="7.44140625" style="3" customWidth="1"/>
    <col min="4" max="5" width="7.5546875" style="3" customWidth="1"/>
    <col min="6" max="6" width="6.6640625" style="3" customWidth="1"/>
    <col min="7" max="11" width="7.5546875" style="3" customWidth="1"/>
    <col min="12" max="12" width="6.88671875" style="3" bestFit="1" customWidth="1"/>
    <col min="13" max="13" width="8.6640625" style="3" customWidth="1"/>
    <col min="14" max="14" width="6.88671875" style="3" bestFit="1" customWidth="1"/>
    <col min="15" max="16" width="16.6640625" style="3" customWidth="1"/>
    <col min="17" max="17" width="4" style="3" customWidth="1"/>
    <col min="18" max="16384" width="6.88671875" style="3"/>
  </cols>
  <sheetData>
    <row r="1" spans="1:16" ht="19.8">
      <c r="A1" s="672" t="str">
        <f>封面!$A$4</f>
        <v>彰化縣地方教育發展基金－彰化縣彰化市民生國民小學</v>
      </c>
      <c r="B1" s="672"/>
      <c r="C1" s="672"/>
      <c r="D1" s="672"/>
      <c r="E1" s="672"/>
      <c r="F1" s="672"/>
      <c r="G1" s="672"/>
      <c r="H1" s="672"/>
      <c r="I1" s="672"/>
      <c r="J1" s="672"/>
      <c r="K1" s="672"/>
      <c r="L1" s="672"/>
      <c r="M1" s="672"/>
      <c r="N1" s="672"/>
      <c r="O1" s="672"/>
      <c r="P1" s="672"/>
    </row>
    <row r="2" spans="1:16" ht="19.8" hidden="1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16" hidden="1">
      <c r="P3" s="196"/>
    </row>
    <row r="4" spans="1:16" ht="19.8">
      <c r="A4" s="672" t="s">
        <v>437</v>
      </c>
      <c r="B4" s="672"/>
      <c r="C4" s="672"/>
      <c r="D4" s="672"/>
      <c r="E4" s="672"/>
      <c r="F4" s="672"/>
      <c r="G4" s="672"/>
      <c r="H4" s="672"/>
      <c r="I4" s="672"/>
      <c r="J4" s="672"/>
      <c r="K4" s="672"/>
      <c r="L4" s="672"/>
      <c r="M4" s="672"/>
      <c r="N4" s="672"/>
      <c r="O4" s="672"/>
      <c r="P4" s="672"/>
    </row>
    <row r="5" spans="1:16" ht="19.5" customHeight="1">
      <c r="A5" s="673" t="str">
        <f>封面!$E$10&amp;封面!$H$10&amp;封面!$I$10&amp;封面!$J$10&amp;封面!$K$10&amp;封面!L10</f>
        <v>中華民國113年8月份</v>
      </c>
      <c r="B5" s="673"/>
      <c r="C5" s="673"/>
      <c r="D5" s="673"/>
      <c r="E5" s="673"/>
      <c r="F5" s="673"/>
      <c r="G5" s="673"/>
      <c r="H5" s="673"/>
      <c r="I5" s="673"/>
      <c r="J5" s="673"/>
      <c r="K5" s="673"/>
      <c r="L5" s="673"/>
      <c r="M5" s="673"/>
      <c r="N5" s="673"/>
      <c r="O5" s="673"/>
      <c r="P5" s="673"/>
    </row>
    <row r="6" spans="1:16" ht="13.2" hidden="1">
      <c r="A6" s="673"/>
      <c r="B6" s="673"/>
      <c r="C6" s="673"/>
      <c r="D6" s="673"/>
      <c r="E6" s="673"/>
      <c r="F6" s="673"/>
      <c r="G6" s="673"/>
      <c r="H6" s="673"/>
      <c r="I6" s="673"/>
      <c r="J6" s="673"/>
      <c r="K6" s="673"/>
      <c r="L6" s="673"/>
      <c r="M6" s="673"/>
      <c r="N6" s="673"/>
      <c r="O6" s="673"/>
      <c r="P6" s="673"/>
    </row>
    <row r="7" spans="1:16" s="8" customFormat="1" ht="16.2">
      <c r="A7" s="714" t="s">
        <v>1</v>
      </c>
      <c r="B7" s="714"/>
      <c r="C7" s="714"/>
      <c r="D7" s="714"/>
      <c r="E7" s="714"/>
      <c r="F7" s="714"/>
      <c r="G7" s="714"/>
      <c r="H7" s="714"/>
      <c r="I7" s="714"/>
      <c r="J7" s="714"/>
      <c r="K7" s="714"/>
      <c r="L7" s="714"/>
      <c r="M7" s="714"/>
      <c r="N7" s="714"/>
      <c r="O7" s="714"/>
      <c r="P7" s="714"/>
    </row>
    <row r="8" spans="1:16" s="14" customFormat="1" hidden="1">
      <c r="A8" s="82"/>
      <c r="B8" s="82"/>
    </row>
    <row r="9" spans="1:16" s="14" customFormat="1" hidden="1">
      <c r="A9" s="82"/>
      <c r="B9" s="82"/>
      <c r="I9" s="12"/>
      <c r="J9" s="12"/>
      <c r="K9" s="12"/>
      <c r="L9" s="12"/>
      <c r="M9" s="12"/>
      <c r="N9" s="12"/>
    </row>
    <row r="10" spans="1:16" s="20" customFormat="1" ht="12.75" hidden="1" customHeight="1">
      <c r="A10" s="691" t="s">
        <v>439</v>
      </c>
      <c r="B10" s="692"/>
      <c r="C10" s="691" t="s">
        <v>56</v>
      </c>
      <c r="D10" s="697"/>
      <c r="E10" s="697"/>
      <c r="F10" s="697"/>
      <c r="G10" s="698"/>
      <c r="H10" s="707" t="s">
        <v>57</v>
      </c>
      <c r="I10" s="713" t="s">
        <v>55</v>
      </c>
      <c r="J10" s="712"/>
      <c r="K10" s="712"/>
      <c r="L10" s="712"/>
      <c r="M10" s="712"/>
      <c r="N10" s="712"/>
      <c r="O10" s="713" t="s">
        <v>58</v>
      </c>
      <c r="P10" s="707" t="s">
        <v>59</v>
      </c>
    </row>
    <row r="11" spans="1:16" s="20" customFormat="1" ht="12.75" hidden="1" customHeight="1">
      <c r="A11" s="693"/>
      <c r="B11" s="694"/>
      <c r="C11" s="699"/>
      <c r="D11" s="700"/>
      <c r="E11" s="700"/>
      <c r="F11" s="700"/>
      <c r="G11" s="701"/>
      <c r="H11" s="708"/>
      <c r="I11" s="712"/>
      <c r="J11" s="712"/>
      <c r="K11" s="712"/>
      <c r="L11" s="712"/>
      <c r="M11" s="712"/>
      <c r="N11" s="712"/>
      <c r="O11" s="712"/>
      <c r="P11" s="708"/>
    </row>
    <row r="12" spans="1:16" s="21" customFormat="1" ht="12.75" customHeight="1">
      <c r="A12" s="693"/>
      <c r="B12" s="694"/>
      <c r="C12" s="699"/>
      <c r="D12" s="700"/>
      <c r="E12" s="700"/>
      <c r="F12" s="700"/>
      <c r="G12" s="701"/>
      <c r="H12" s="708"/>
      <c r="I12" s="712"/>
      <c r="J12" s="712"/>
      <c r="K12" s="712"/>
      <c r="L12" s="712"/>
      <c r="M12" s="712"/>
      <c r="N12" s="712"/>
      <c r="O12" s="712"/>
      <c r="P12" s="708"/>
    </row>
    <row r="13" spans="1:16" s="5" customFormat="1" ht="12.75" hidden="1" customHeight="1">
      <c r="A13" s="693"/>
      <c r="B13" s="694"/>
      <c r="C13" s="702"/>
      <c r="D13" s="703"/>
      <c r="E13" s="703"/>
      <c r="F13" s="700"/>
      <c r="G13" s="701"/>
      <c r="H13" s="708"/>
      <c r="I13" s="712"/>
      <c r="J13" s="712"/>
      <c r="K13" s="712"/>
      <c r="L13" s="712"/>
      <c r="M13" s="712"/>
      <c r="N13" s="712"/>
      <c r="O13" s="712"/>
      <c r="P13" s="708"/>
    </row>
    <row r="14" spans="1:16" s="5" customFormat="1" ht="12.75" customHeight="1">
      <c r="A14" s="693"/>
      <c r="B14" s="694"/>
      <c r="C14" s="704"/>
      <c r="D14" s="705"/>
      <c r="E14" s="705"/>
      <c r="F14" s="706"/>
      <c r="G14" s="677"/>
      <c r="H14" s="708"/>
      <c r="I14" s="712"/>
      <c r="J14" s="712"/>
      <c r="K14" s="712"/>
      <c r="L14" s="712"/>
      <c r="M14" s="712"/>
      <c r="N14" s="712"/>
      <c r="O14" s="712"/>
      <c r="P14" s="708"/>
    </row>
    <row r="15" spans="1:16" s="5" customFormat="1" ht="12.75" customHeight="1">
      <c r="A15" s="693"/>
      <c r="B15" s="694"/>
      <c r="C15" s="709" t="s">
        <v>309</v>
      </c>
      <c r="D15" s="709" t="s">
        <v>310</v>
      </c>
      <c r="E15" s="709" t="s">
        <v>311</v>
      </c>
      <c r="F15" s="707" t="s">
        <v>60</v>
      </c>
      <c r="G15" s="707" t="s">
        <v>61</v>
      </c>
      <c r="H15" s="708"/>
      <c r="I15" s="713" t="s">
        <v>438</v>
      </c>
      <c r="J15" s="712"/>
      <c r="K15" s="712"/>
      <c r="L15" s="712"/>
      <c r="M15" s="713" t="s">
        <v>12</v>
      </c>
      <c r="N15" s="712"/>
      <c r="O15" s="712"/>
      <c r="P15" s="708"/>
    </row>
    <row r="16" spans="1:16" s="5" customFormat="1" ht="12.75" customHeight="1">
      <c r="A16" s="693"/>
      <c r="B16" s="694"/>
      <c r="C16" s="710"/>
      <c r="D16" s="710"/>
      <c r="E16" s="710"/>
      <c r="F16" s="710"/>
      <c r="G16" s="708"/>
      <c r="H16" s="708"/>
      <c r="I16" s="712"/>
      <c r="J16" s="712"/>
      <c r="K16" s="712"/>
      <c r="L16" s="712"/>
      <c r="M16" s="712"/>
      <c r="N16" s="712"/>
      <c r="O16" s="712"/>
      <c r="P16" s="708"/>
    </row>
    <row r="17" spans="1:16" s="5" customFormat="1" ht="12.75" customHeight="1">
      <c r="A17" s="693"/>
      <c r="B17" s="694"/>
      <c r="C17" s="710"/>
      <c r="D17" s="710"/>
      <c r="E17" s="710"/>
      <c r="F17" s="710"/>
      <c r="G17" s="708"/>
      <c r="H17" s="708"/>
      <c r="I17" s="713" t="s">
        <v>63</v>
      </c>
      <c r="J17" s="715" t="s">
        <v>62</v>
      </c>
      <c r="K17" s="713" t="s">
        <v>64</v>
      </c>
      <c r="L17" s="711" t="s">
        <v>65</v>
      </c>
      <c r="M17" s="713" t="s">
        <v>4</v>
      </c>
      <c r="N17" s="711" t="s">
        <v>65</v>
      </c>
      <c r="O17" s="712"/>
      <c r="P17" s="708"/>
    </row>
    <row r="18" spans="1:16" s="5" customFormat="1" ht="12.75" customHeight="1">
      <c r="A18" s="693"/>
      <c r="B18" s="694"/>
      <c r="C18" s="710"/>
      <c r="D18" s="710"/>
      <c r="E18" s="710"/>
      <c r="F18" s="710"/>
      <c r="G18" s="708"/>
      <c r="H18" s="708"/>
      <c r="I18" s="712"/>
      <c r="J18" s="715"/>
      <c r="K18" s="712"/>
      <c r="L18" s="712"/>
      <c r="M18" s="712"/>
      <c r="N18" s="712"/>
      <c r="O18" s="712"/>
      <c r="P18" s="708"/>
    </row>
    <row r="19" spans="1:16" s="5" customFormat="1" ht="12.75" hidden="1" customHeight="1">
      <c r="A19" s="693"/>
      <c r="B19" s="694"/>
      <c r="C19" s="359"/>
      <c r="D19" s="359"/>
      <c r="E19" s="359"/>
      <c r="F19" s="568"/>
      <c r="G19" s="708"/>
      <c r="H19" s="708"/>
      <c r="I19" s="712"/>
      <c r="J19" s="715"/>
      <c r="K19" s="712"/>
      <c r="L19" s="712"/>
      <c r="M19" s="712"/>
      <c r="N19" s="712"/>
      <c r="O19" s="712"/>
      <c r="P19" s="708"/>
    </row>
    <row r="20" spans="1:16" s="5" customFormat="1" ht="16.5" hidden="1" customHeight="1">
      <c r="A20" s="695"/>
      <c r="B20" s="696"/>
      <c r="C20" s="360"/>
      <c r="D20" s="360"/>
      <c r="E20" s="360"/>
      <c r="F20" s="567"/>
      <c r="G20" s="678"/>
      <c r="H20" s="678"/>
      <c r="I20" s="712"/>
      <c r="J20" s="715"/>
      <c r="K20" s="712"/>
      <c r="L20" s="712"/>
      <c r="M20" s="712"/>
      <c r="N20" s="712"/>
      <c r="O20" s="712"/>
      <c r="P20" s="678"/>
    </row>
    <row r="21" spans="1:16" ht="14.25" customHeight="1">
      <c r="A21" s="83" t="s">
        <v>440</v>
      </c>
      <c r="B21" s="84"/>
      <c r="C21" s="348">
        <f>SUM(C23:C24)</f>
        <v>0</v>
      </c>
      <c r="D21" s="348">
        <f t="shared" ref="D21:J22" si="0">SUM(D23:D24)</f>
        <v>0</v>
      </c>
      <c r="E21" s="348">
        <f t="shared" si="0"/>
        <v>0</v>
      </c>
      <c r="F21" s="349">
        <f t="shared" si="0"/>
        <v>0</v>
      </c>
      <c r="G21" s="349">
        <f>SUM(C21:F21)</f>
        <v>0</v>
      </c>
      <c r="H21" s="349">
        <f t="shared" si="0"/>
        <v>0</v>
      </c>
      <c r="I21" s="349">
        <f t="shared" si="0"/>
        <v>0</v>
      </c>
      <c r="J21" s="349">
        <f t="shared" si="0"/>
        <v>0</v>
      </c>
      <c r="K21" s="349">
        <f>SUM(I21:J21)</f>
        <v>0</v>
      </c>
      <c r="L21" s="528">
        <f>IF(K21=0,0,K21/H21)*100</f>
        <v>0</v>
      </c>
      <c r="M21" s="349">
        <f>H21-K21</f>
        <v>0</v>
      </c>
      <c r="N21" s="532">
        <f>IF(M21=0,0,M21/H21)*100</f>
        <v>0</v>
      </c>
      <c r="O21" s="350"/>
      <c r="P21" s="569"/>
    </row>
    <row r="22" spans="1:16" ht="14.25" customHeight="1">
      <c r="A22" s="87" t="s">
        <v>44</v>
      </c>
      <c r="B22" s="86"/>
      <c r="C22" s="351">
        <f>SUM(C24:C25)</f>
        <v>0</v>
      </c>
      <c r="D22" s="351">
        <f t="shared" si="0"/>
        <v>0</v>
      </c>
      <c r="E22" s="351">
        <f t="shared" si="0"/>
        <v>0</v>
      </c>
      <c r="F22" s="352">
        <f t="shared" si="0"/>
        <v>0</v>
      </c>
      <c r="G22" s="352">
        <f>SUM(C22:F22)</f>
        <v>0</v>
      </c>
      <c r="H22" s="352">
        <f t="shared" si="0"/>
        <v>0</v>
      </c>
      <c r="I22" s="352">
        <f t="shared" si="0"/>
        <v>0</v>
      </c>
      <c r="J22" s="352">
        <f t="shared" si="0"/>
        <v>0</v>
      </c>
      <c r="K22" s="352">
        <f>SUM(I22:J22)</f>
        <v>0</v>
      </c>
      <c r="L22" s="529">
        <f t="shared" ref="L22:L41" si="1">IF(K22=0,0,K22/H22)*100</f>
        <v>0</v>
      </c>
      <c r="M22" s="352">
        <f>H22-K22</f>
        <v>0</v>
      </c>
      <c r="N22" s="533">
        <f t="shared" ref="N22:N41" si="2">IF(M22=0,0,M22/H22)*100</f>
        <v>0</v>
      </c>
      <c r="O22" s="353"/>
      <c r="P22" s="570"/>
    </row>
    <row r="23" spans="1:16">
      <c r="A23" s="85"/>
      <c r="B23" s="86" t="s">
        <v>44</v>
      </c>
      <c r="C23" s="351"/>
      <c r="D23" s="351"/>
      <c r="E23" s="351"/>
      <c r="F23" s="352"/>
      <c r="G23" s="352">
        <f t="shared" ref="G23:G41" si="3">SUM(C23:F23)</f>
        <v>0</v>
      </c>
      <c r="H23" s="352"/>
      <c r="I23" s="352"/>
      <c r="J23" s="352"/>
      <c r="K23" s="352">
        <f t="shared" ref="K23:K41" si="4">SUM(I23:J23)</f>
        <v>0</v>
      </c>
      <c r="L23" s="529">
        <f t="shared" si="1"/>
        <v>0</v>
      </c>
      <c r="M23" s="352">
        <f t="shared" ref="M23:M41" si="5">H23-K23</f>
        <v>0</v>
      </c>
      <c r="N23" s="533">
        <f t="shared" si="2"/>
        <v>0</v>
      </c>
      <c r="O23" s="353"/>
      <c r="P23" s="570"/>
    </row>
    <row r="24" spans="1:16">
      <c r="A24" s="85"/>
      <c r="B24" s="86" t="s">
        <v>49</v>
      </c>
      <c r="C24" s="352"/>
      <c r="D24" s="352"/>
      <c r="E24" s="352"/>
      <c r="F24" s="352"/>
      <c r="G24" s="352">
        <f t="shared" si="3"/>
        <v>0</v>
      </c>
      <c r="H24" s="352"/>
      <c r="I24" s="352"/>
      <c r="J24" s="352"/>
      <c r="K24" s="352">
        <f t="shared" si="4"/>
        <v>0</v>
      </c>
      <c r="L24" s="529">
        <f t="shared" si="1"/>
        <v>0</v>
      </c>
      <c r="M24" s="352">
        <f t="shared" si="5"/>
        <v>0</v>
      </c>
      <c r="N24" s="533">
        <f t="shared" si="2"/>
        <v>0</v>
      </c>
      <c r="O24" s="353"/>
      <c r="P24" s="570"/>
    </row>
    <row r="25" spans="1:16" ht="14.25" customHeight="1">
      <c r="A25" s="87" t="s">
        <v>45</v>
      </c>
      <c r="B25" s="86"/>
      <c r="C25" s="352">
        <f>SUM(C26:C27)</f>
        <v>0</v>
      </c>
      <c r="D25" s="352">
        <f t="shared" ref="D25" si="6">SUM(D26:D27)</f>
        <v>0</v>
      </c>
      <c r="E25" s="352">
        <f t="shared" ref="E25" si="7">SUM(E26:E27)</f>
        <v>0</v>
      </c>
      <c r="F25" s="352">
        <f t="shared" ref="F25" si="8">SUM(F26:F27)</f>
        <v>0</v>
      </c>
      <c r="G25" s="352">
        <f t="shared" si="3"/>
        <v>0</v>
      </c>
      <c r="H25" s="352">
        <f t="shared" ref="H25" si="9">SUM(H26:H27)</f>
        <v>0</v>
      </c>
      <c r="I25" s="352">
        <f t="shared" ref="I25" si="10">SUM(I26:I27)</f>
        <v>0</v>
      </c>
      <c r="J25" s="352">
        <f t="shared" ref="J25" si="11">SUM(J26:J27)</f>
        <v>0</v>
      </c>
      <c r="K25" s="352">
        <f t="shared" si="4"/>
        <v>0</v>
      </c>
      <c r="L25" s="529">
        <f t="shared" si="1"/>
        <v>0</v>
      </c>
      <c r="M25" s="352">
        <f t="shared" si="5"/>
        <v>0</v>
      </c>
      <c r="N25" s="533">
        <f t="shared" si="2"/>
        <v>0</v>
      </c>
      <c r="O25" s="353"/>
      <c r="P25" s="570"/>
    </row>
    <row r="26" spans="1:16">
      <c r="A26" s="85"/>
      <c r="B26" s="86" t="s">
        <v>45</v>
      </c>
      <c r="C26" s="352"/>
      <c r="D26" s="352"/>
      <c r="E26" s="352"/>
      <c r="F26" s="352"/>
      <c r="G26" s="352">
        <f t="shared" si="3"/>
        <v>0</v>
      </c>
      <c r="H26" s="352"/>
      <c r="I26" s="352"/>
      <c r="J26" s="352"/>
      <c r="K26" s="352">
        <f t="shared" si="4"/>
        <v>0</v>
      </c>
      <c r="L26" s="529">
        <f t="shared" si="1"/>
        <v>0</v>
      </c>
      <c r="M26" s="352">
        <f t="shared" si="5"/>
        <v>0</v>
      </c>
      <c r="N26" s="533">
        <f t="shared" si="2"/>
        <v>0</v>
      </c>
      <c r="O26" s="353"/>
      <c r="P26" s="570"/>
    </row>
    <row r="27" spans="1:16">
      <c r="A27" s="85"/>
      <c r="B27" s="86" t="s">
        <v>49</v>
      </c>
      <c r="C27" s="352"/>
      <c r="D27" s="352"/>
      <c r="E27" s="352"/>
      <c r="F27" s="352"/>
      <c r="G27" s="352">
        <f t="shared" si="3"/>
        <v>0</v>
      </c>
      <c r="H27" s="352"/>
      <c r="I27" s="352"/>
      <c r="J27" s="352"/>
      <c r="K27" s="352">
        <f t="shared" si="4"/>
        <v>0</v>
      </c>
      <c r="L27" s="529">
        <f t="shared" si="1"/>
        <v>0</v>
      </c>
      <c r="M27" s="352">
        <f t="shared" si="5"/>
        <v>0</v>
      </c>
      <c r="N27" s="533">
        <f t="shared" si="2"/>
        <v>0</v>
      </c>
      <c r="O27" s="353"/>
      <c r="P27" s="570"/>
    </row>
    <row r="28" spans="1:16" ht="14.25" customHeight="1">
      <c r="A28" s="87" t="s">
        <v>46</v>
      </c>
      <c r="B28" s="86"/>
      <c r="C28" s="352">
        <f>SUM(C29:C30)</f>
        <v>0</v>
      </c>
      <c r="D28" s="352">
        <f t="shared" ref="D28" si="12">SUM(D29:D30)</f>
        <v>0</v>
      </c>
      <c r="E28" s="352">
        <f t="shared" ref="E28" si="13">SUM(E29:E30)</f>
        <v>0</v>
      </c>
      <c r="F28" s="352">
        <f t="shared" ref="F28" si="14">SUM(F29:F30)</f>
        <v>0</v>
      </c>
      <c r="G28" s="352">
        <f t="shared" si="3"/>
        <v>0</v>
      </c>
      <c r="H28" s="352">
        <f t="shared" ref="H28" si="15">SUM(H29:H30)</f>
        <v>0</v>
      </c>
      <c r="I28" s="352">
        <f t="shared" ref="I28" si="16">SUM(I29:I30)</f>
        <v>0</v>
      </c>
      <c r="J28" s="352">
        <f t="shared" ref="J28" si="17">SUM(J29:J30)</f>
        <v>0</v>
      </c>
      <c r="K28" s="352">
        <f t="shared" si="4"/>
        <v>0</v>
      </c>
      <c r="L28" s="529">
        <f t="shared" si="1"/>
        <v>0</v>
      </c>
      <c r="M28" s="352">
        <f t="shared" si="5"/>
        <v>0</v>
      </c>
      <c r="N28" s="533">
        <f t="shared" si="2"/>
        <v>0</v>
      </c>
      <c r="O28" s="353"/>
      <c r="P28" s="570"/>
    </row>
    <row r="29" spans="1:16">
      <c r="A29" s="85"/>
      <c r="B29" s="86" t="s">
        <v>46</v>
      </c>
      <c r="C29" s="352"/>
      <c r="D29" s="352"/>
      <c r="E29" s="352"/>
      <c r="F29" s="352"/>
      <c r="G29" s="352">
        <f t="shared" si="3"/>
        <v>0</v>
      </c>
      <c r="H29" s="352"/>
      <c r="I29" s="352"/>
      <c r="J29" s="352"/>
      <c r="K29" s="352">
        <f t="shared" si="4"/>
        <v>0</v>
      </c>
      <c r="L29" s="529">
        <f t="shared" si="1"/>
        <v>0</v>
      </c>
      <c r="M29" s="352">
        <f t="shared" si="5"/>
        <v>0</v>
      </c>
      <c r="N29" s="533">
        <f t="shared" si="2"/>
        <v>0</v>
      </c>
      <c r="O29" s="353"/>
      <c r="P29" s="570"/>
    </row>
    <row r="30" spans="1:16">
      <c r="A30" s="85"/>
      <c r="B30" s="86" t="s">
        <v>49</v>
      </c>
      <c r="C30" s="352"/>
      <c r="D30" s="352"/>
      <c r="E30" s="352"/>
      <c r="F30" s="352"/>
      <c r="G30" s="352">
        <f t="shared" si="3"/>
        <v>0</v>
      </c>
      <c r="H30" s="352"/>
      <c r="I30" s="352"/>
      <c r="J30" s="352"/>
      <c r="K30" s="352">
        <f t="shared" si="4"/>
        <v>0</v>
      </c>
      <c r="L30" s="529">
        <f t="shared" si="1"/>
        <v>0</v>
      </c>
      <c r="M30" s="352">
        <f t="shared" si="5"/>
        <v>0</v>
      </c>
      <c r="N30" s="533">
        <f t="shared" si="2"/>
        <v>0</v>
      </c>
      <c r="O30" s="353"/>
      <c r="P30" s="570"/>
    </row>
    <row r="31" spans="1:16" ht="14.25" customHeight="1">
      <c r="A31" s="87" t="s">
        <v>47</v>
      </c>
      <c r="B31" s="86"/>
      <c r="C31" s="352">
        <f>SUM(C32:C33)</f>
        <v>0</v>
      </c>
      <c r="D31" s="352">
        <f t="shared" ref="D31" si="18">SUM(D32:D33)</f>
        <v>100000</v>
      </c>
      <c r="E31" s="352">
        <f t="shared" ref="E31" si="19">SUM(E32:E33)</f>
        <v>0</v>
      </c>
      <c r="F31" s="352">
        <f t="shared" ref="F31" si="20">SUM(F32:F33)</f>
        <v>-77000</v>
      </c>
      <c r="G31" s="352">
        <f t="shared" si="3"/>
        <v>23000</v>
      </c>
      <c r="H31" s="352">
        <f t="shared" ref="H31" si="21">SUM(H32:H33)</f>
        <v>23000</v>
      </c>
      <c r="I31" s="352">
        <f t="shared" ref="I31" si="22">SUM(I32:I33)</f>
        <v>0</v>
      </c>
      <c r="J31" s="352">
        <f t="shared" ref="J31" si="23">SUM(J32:J33)</f>
        <v>0</v>
      </c>
      <c r="K31" s="352">
        <f t="shared" si="4"/>
        <v>0</v>
      </c>
      <c r="L31" s="529">
        <f t="shared" si="1"/>
        <v>0</v>
      </c>
      <c r="M31" s="352">
        <f t="shared" si="5"/>
        <v>23000</v>
      </c>
      <c r="N31" s="533">
        <f t="shared" si="2"/>
        <v>100</v>
      </c>
      <c r="O31" s="353"/>
      <c r="P31" s="570"/>
    </row>
    <row r="32" spans="1:16" ht="63">
      <c r="A32" s="85"/>
      <c r="B32" s="86" t="s">
        <v>47</v>
      </c>
      <c r="C32" s="352"/>
      <c r="D32" s="354">
        <v>100000</v>
      </c>
      <c r="E32" s="352"/>
      <c r="F32" s="354">
        <v>-77000</v>
      </c>
      <c r="G32" s="354">
        <f t="shared" si="3"/>
        <v>23000</v>
      </c>
      <c r="H32" s="354">
        <v>23000</v>
      </c>
      <c r="I32" s="354"/>
      <c r="J32" s="352"/>
      <c r="K32" s="354">
        <f t="shared" si="4"/>
        <v>0</v>
      </c>
      <c r="L32" s="530">
        <f t="shared" si="1"/>
        <v>0</v>
      </c>
      <c r="M32" s="354">
        <f t="shared" si="5"/>
        <v>23000</v>
      </c>
      <c r="N32" s="534">
        <f t="shared" si="2"/>
        <v>100</v>
      </c>
      <c r="O32" s="849" t="s">
        <v>930</v>
      </c>
      <c r="P32" s="850" t="s">
        <v>931</v>
      </c>
    </row>
    <row r="33" spans="1:16" ht="12.75" customHeight="1">
      <c r="A33" s="85"/>
      <c r="B33" s="86" t="s">
        <v>49</v>
      </c>
      <c r="C33" s="352"/>
      <c r="D33" s="354"/>
      <c r="E33" s="352"/>
      <c r="F33" s="354"/>
      <c r="G33" s="354">
        <f t="shared" si="3"/>
        <v>0</v>
      </c>
      <c r="H33" s="354"/>
      <c r="I33" s="354"/>
      <c r="J33" s="352"/>
      <c r="K33" s="354">
        <f t="shared" si="4"/>
        <v>0</v>
      </c>
      <c r="L33" s="530">
        <f t="shared" si="1"/>
        <v>0</v>
      </c>
      <c r="M33" s="354">
        <f t="shared" si="5"/>
        <v>0</v>
      </c>
      <c r="N33" s="534">
        <f t="shared" si="2"/>
        <v>0</v>
      </c>
      <c r="O33" s="355"/>
      <c r="P33" s="570"/>
    </row>
    <row r="34" spans="1:16" ht="14.25" customHeight="1">
      <c r="A34" s="85" t="s">
        <v>48</v>
      </c>
      <c r="B34" s="86"/>
      <c r="C34" s="352">
        <f>SUM(C35:C36)</f>
        <v>0</v>
      </c>
      <c r="D34" s="352">
        <f t="shared" ref="D34" si="24">SUM(D35:D36)</f>
        <v>50000</v>
      </c>
      <c r="E34" s="352">
        <f t="shared" ref="E34" si="25">SUM(E35:E36)</f>
        <v>0</v>
      </c>
      <c r="F34" s="352">
        <f t="shared" ref="F34" si="26">SUM(F35:F36)</f>
        <v>32000</v>
      </c>
      <c r="G34" s="352">
        <f t="shared" si="3"/>
        <v>82000</v>
      </c>
      <c r="H34" s="352">
        <f t="shared" ref="H34" si="27">SUM(H35:H36)</f>
        <v>32000</v>
      </c>
      <c r="I34" s="352">
        <f t="shared" ref="I34" si="28">SUM(I35:I36)</f>
        <v>32000</v>
      </c>
      <c r="J34" s="352">
        <f t="shared" ref="J34" si="29">SUM(J35:J36)</f>
        <v>0</v>
      </c>
      <c r="K34" s="352">
        <f t="shared" si="4"/>
        <v>32000</v>
      </c>
      <c r="L34" s="529">
        <f t="shared" si="1"/>
        <v>100</v>
      </c>
      <c r="M34" s="352">
        <f t="shared" si="5"/>
        <v>0</v>
      </c>
      <c r="N34" s="533">
        <f t="shared" si="2"/>
        <v>0</v>
      </c>
      <c r="O34" s="353"/>
      <c r="P34" s="570"/>
    </row>
    <row r="35" spans="1:16">
      <c r="A35" s="87"/>
      <c r="B35" s="86" t="s">
        <v>48</v>
      </c>
      <c r="C35" s="352"/>
      <c r="D35" s="352">
        <v>50000</v>
      </c>
      <c r="E35" s="352"/>
      <c r="F35" s="352">
        <v>32000</v>
      </c>
      <c r="G35" s="352">
        <f t="shared" si="3"/>
        <v>82000</v>
      </c>
      <c r="H35" s="352">
        <v>32000</v>
      </c>
      <c r="I35" s="352">
        <v>32000</v>
      </c>
      <c r="J35" s="352"/>
      <c r="K35" s="352">
        <f t="shared" si="4"/>
        <v>32000</v>
      </c>
      <c r="L35" s="529">
        <f t="shared" si="1"/>
        <v>100</v>
      </c>
      <c r="M35" s="352">
        <f t="shared" si="5"/>
        <v>0</v>
      </c>
      <c r="N35" s="533">
        <f t="shared" si="2"/>
        <v>0</v>
      </c>
      <c r="O35" s="353"/>
      <c r="P35" s="570"/>
    </row>
    <row r="36" spans="1:16">
      <c r="A36" s="85"/>
      <c r="B36" s="86" t="s">
        <v>49</v>
      </c>
      <c r="C36" s="352"/>
      <c r="D36" s="352"/>
      <c r="E36" s="352"/>
      <c r="F36" s="352"/>
      <c r="G36" s="352">
        <f t="shared" si="3"/>
        <v>0</v>
      </c>
      <c r="H36" s="352"/>
      <c r="I36" s="352"/>
      <c r="J36" s="352"/>
      <c r="K36" s="352">
        <f t="shared" si="4"/>
        <v>0</v>
      </c>
      <c r="L36" s="529">
        <f t="shared" si="1"/>
        <v>0</v>
      </c>
      <c r="M36" s="352">
        <f t="shared" si="5"/>
        <v>0</v>
      </c>
      <c r="N36" s="533">
        <f t="shared" si="2"/>
        <v>0</v>
      </c>
      <c r="O36" s="353"/>
      <c r="P36" s="570"/>
    </row>
    <row r="37" spans="1:16" ht="14.25" customHeight="1">
      <c r="A37" s="85" t="s">
        <v>217</v>
      </c>
      <c r="B37" s="86"/>
      <c r="C37" s="352">
        <f>SUM(C38:C39)</f>
        <v>0</v>
      </c>
      <c r="D37" s="352">
        <f t="shared" ref="D37" si="30">SUM(D38:D39)</f>
        <v>50000</v>
      </c>
      <c r="E37" s="352">
        <f t="shared" ref="E37" si="31">SUM(E38:E39)</f>
        <v>0</v>
      </c>
      <c r="F37" s="352">
        <f t="shared" ref="F37" si="32">SUM(F38:F39)</f>
        <v>45000</v>
      </c>
      <c r="G37" s="352">
        <f t="shared" si="3"/>
        <v>95000</v>
      </c>
      <c r="H37" s="352">
        <f t="shared" ref="H37" si="33">SUM(H38:H39)</f>
        <v>45000</v>
      </c>
      <c r="I37" s="352">
        <f t="shared" ref="I37" si="34">SUM(I38:I39)</f>
        <v>45000</v>
      </c>
      <c r="J37" s="352">
        <f t="shared" ref="J37" si="35">SUM(J38:J39)</f>
        <v>0</v>
      </c>
      <c r="K37" s="352">
        <f t="shared" si="4"/>
        <v>45000</v>
      </c>
      <c r="L37" s="529">
        <f t="shared" si="1"/>
        <v>100</v>
      </c>
      <c r="M37" s="352">
        <f t="shared" si="5"/>
        <v>0</v>
      </c>
      <c r="N37" s="533">
        <f t="shared" si="2"/>
        <v>0</v>
      </c>
      <c r="O37" s="353"/>
      <c r="P37" s="570"/>
    </row>
    <row r="38" spans="1:16" ht="14.25" customHeight="1">
      <c r="A38" s="87"/>
      <c r="B38" s="86" t="s">
        <v>217</v>
      </c>
      <c r="C38" s="352"/>
      <c r="D38" s="354">
        <v>50000</v>
      </c>
      <c r="E38" s="352"/>
      <c r="F38" s="354">
        <v>45000</v>
      </c>
      <c r="G38" s="354">
        <f t="shared" si="3"/>
        <v>95000</v>
      </c>
      <c r="H38" s="354">
        <v>45000</v>
      </c>
      <c r="I38" s="354">
        <v>45000</v>
      </c>
      <c r="J38" s="352"/>
      <c r="K38" s="354">
        <f t="shared" si="4"/>
        <v>45000</v>
      </c>
      <c r="L38" s="530">
        <f t="shared" si="1"/>
        <v>100</v>
      </c>
      <c r="M38" s="352">
        <f t="shared" si="5"/>
        <v>0</v>
      </c>
      <c r="N38" s="533">
        <f t="shared" si="2"/>
        <v>0</v>
      </c>
      <c r="O38" s="353"/>
      <c r="P38" s="570"/>
    </row>
    <row r="39" spans="1:16">
      <c r="A39" s="85"/>
      <c r="B39" s="86" t="s">
        <v>49</v>
      </c>
      <c r="C39" s="352"/>
      <c r="D39" s="354"/>
      <c r="E39" s="352"/>
      <c r="F39" s="354"/>
      <c r="G39" s="354">
        <f t="shared" si="3"/>
        <v>0</v>
      </c>
      <c r="H39" s="354"/>
      <c r="I39" s="354"/>
      <c r="J39" s="352"/>
      <c r="K39" s="354">
        <f t="shared" si="4"/>
        <v>0</v>
      </c>
      <c r="L39" s="530">
        <f t="shared" si="1"/>
        <v>0</v>
      </c>
      <c r="M39" s="352">
        <f t="shared" si="5"/>
        <v>0</v>
      </c>
      <c r="N39" s="533">
        <f t="shared" si="2"/>
        <v>0</v>
      </c>
      <c r="O39" s="353"/>
      <c r="P39" s="570"/>
    </row>
    <row r="40" spans="1:16" ht="9.75" customHeight="1">
      <c r="A40" s="85"/>
      <c r="B40" s="86"/>
      <c r="C40" s="352"/>
      <c r="D40" s="352"/>
      <c r="E40" s="352"/>
      <c r="F40" s="352"/>
      <c r="G40" s="352">
        <f t="shared" si="3"/>
        <v>0</v>
      </c>
      <c r="H40" s="352"/>
      <c r="I40" s="352"/>
      <c r="J40" s="352"/>
      <c r="K40" s="352">
        <f t="shared" si="4"/>
        <v>0</v>
      </c>
      <c r="L40" s="529">
        <f t="shared" si="1"/>
        <v>0</v>
      </c>
      <c r="M40" s="352">
        <f t="shared" si="5"/>
        <v>0</v>
      </c>
      <c r="N40" s="533">
        <f t="shared" si="2"/>
        <v>0</v>
      </c>
      <c r="O40" s="353"/>
      <c r="P40" s="570"/>
    </row>
    <row r="41" spans="1:16" ht="14.25" customHeight="1">
      <c r="A41" s="91" t="s">
        <v>169</v>
      </c>
      <c r="B41" s="88"/>
      <c r="C41" s="356">
        <f>SUM(C21:C40)/2</f>
        <v>0</v>
      </c>
      <c r="D41" s="356">
        <f t="shared" ref="D41:J41" si="36">SUM(D21:D40)/2</f>
        <v>200000</v>
      </c>
      <c r="E41" s="356">
        <f t="shared" si="36"/>
        <v>0</v>
      </c>
      <c r="F41" s="356">
        <f t="shared" si="36"/>
        <v>0</v>
      </c>
      <c r="G41" s="356">
        <f t="shared" si="3"/>
        <v>200000</v>
      </c>
      <c r="H41" s="356">
        <f t="shared" si="36"/>
        <v>100000</v>
      </c>
      <c r="I41" s="356">
        <f t="shared" si="36"/>
        <v>77000</v>
      </c>
      <c r="J41" s="356">
        <f t="shared" si="36"/>
        <v>0</v>
      </c>
      <c r="K41" s="357">
        <f t="shared" si="4"/>
        <v>77000</v>
      </c>
      <c r="L41" s="531">
        <f t="shared" si="1"/>
        <v>77</v>
      </c>
      <c r="M41" s="356">
        <f t="shared" si="5"/>
        <v>23000</v>
      </c>
      <c r="N41" s="535">
        <f t="shared" si="2"/>
        <v>23</v>
      </c>
      <c r="O41" s="358"/>
      <c r="P41" s="571"/>
    </row>
    <row r="42" spans="1:16">
      <c r="P42" s="12"/>
    </row>
  </sheetData>
  <mergeCells count="23">
    <mergeCell ref="A1:P1"/>
    <mergeCell ref="H10:H20"/>
    <mergeCell ref="N17:N20"/>
    <mergeCell ref="O10:O20"/>
    <mergeCell ref="I17:I20"/>
    <mergeCell ref="K17:K20"/>
    <mergeCell ref="A4:P4"/>
    <mergeCell ref="A5:P6"/>
    <mergeCell ref="A7:P7"/>
    <mergeCell ref="P10:P20"/>
    <mergeCell ref="I10:N14"/>
    <mergeCell ref="M15:N16"/>
    <mergeCell ref="L17:L20"/>
    <mergeCell ref="M17:M20"/>
    <mergeCell ref="J17:J20"/>
    <mergeCell ref="I15:L16"/>
    <mergeCell ref="A10:B20"/>
    <mergeCell ref="C10:G14"/>
    <mergeCell ref="G15:G20"/>
    <mergeCell ref="C15:C18"/>
    <mergeCell ref="D15:D18"/>
    <mergeCell ref="E15:E18"/>
    <mergeCell ref="F15:F18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&amp;R122-6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4"/>
  <sheetViews>
    <sheetView showGridLines="0" showZeros="0" showOutlineSymbols="0" view="pageBreakPreview" zoomScaleSheetLayoutView="100" workbookViewId="0">
      <pane ySplit="11" topLeftCell="A72" activePane="bottomLeft" state="frozen"/>
      <selection activeCell="C20" sqref="C20"/>
      <selection pane="bottomLeft" activeCell="C20" sqref="C20"/>
    </sheetView>
  </sheetViews>
  <sheetFormatPr defaultColWidth="6.88671875" defaultRowHeight="12.75" customHeight="1"/>
  <cols>
    <col min="1" max="1" width="1" style="69" customWidth="1"/>
    <col min="2" max="3" width="1.88671875" style="69" customWidth="1"/>
    <col min="4" max="4" width="2.88671875" style="69" customWidth="1"/>
    <col min="5" max="6" width="1" style="69" customWidth="1"/>
    <col min="7" max="7" width="1.88671875" style="69" customWidth="1"/>
    <col min="8" max="8" width="1" style="69" customWidth="1"/>
    <col min="9" max="9" width="13.5546875" style="69" customWidth="1"/>
    <col min="10" max="10" width="24" style="69" customWidth="1"/>
    <col min="11" max="11" width="1.88671875" style="69" customWidth="1"/>
    <col min="12" max="12" width="2" style="69" customWidth="1"/>
    <col min="13" max="13" width="3.109375" style="69" customWidth="1"/>
    <col min="14" max="14" width="4.33203125" style="3" hidden="1" customWidth="1"/>
    <col min="15" max="15" width="20.6640625" style="3" customWidth="1"/>
    <col min="16" max="16" width="2.88671875" style="3" hidden="1" customWidth="1"/>
    <col min="17" max="17" width="20.6640625" style="3" customWidth="1"/>
    <col min="18" max="18" width="4.33203125" style="3" hidden="1" customWidth="1"/>
    <col min="19" max="19" width="23.44140625" style="3" customWidth="1"/>
    <col min="20" max="20" width="3.44140625" style="3" hidden="1" customWidth="1"/>
    <col min="21" max="21" width="7.5546875" style="3" hidden="1" customWidth="1"/>
    <col min="22" max="22" width="3.44140625" style="3" hidden="1" customWidth="1"/>
    <col min="23" max="23" width="11.44140625" style="3" customWidth="1"/>
    <col min="24" max="16384" width="6.88671875" style="3"/>
  </cols>
  <sheetData>
    <row r="1" spans="1:24" ht="12" hidden="1" customHeight="1">
      <c r="T1" s="717"/>
      <c r="U1" s="717"/>
      <c r="V1" s="717"/>
      <c r="W1" s="717"/>
    </row>
    <row r="2" spans="1:24" ht="24.75" customHeight="1">
      <c r="A2" s="617" t="str">
        <f>封面!$A$4</f>
        <v>彰化縣地方教育發展基金－彰化縣彰化市民生國民小學</v>
      </c>
      <c r="B2" s="584"/>
      <c r="C2" s="584"/>
      <c r="D2" s="584"/>
      <c r="E2" s="584"/>
      <c r="F2" s="584"/>
      <c r="G2" s="584"/>
      <c r="H2" s="584"/>
      <c r="I2" s="584"/>
      <c r="J2" s="584"/>
      <c r="K2" s="584"/>
      <c r="L2" s="584"/>
      <c r="M2" s="584"/>
      <c r="N2" s="584"/>
      <c r="O2" s="584"/>
      <c r="P2" s="584"/>
      <c r="Q2" s="584"/>
      <c r="R2" s="584"/>
      <c r="S2" s="584"/>
      <c r="T2" s="584"/>
      <c r="U2" s="584"/>
      <c r="V2" s="584"/>
      <c r="W2" s="584"/>
    </row>
    <row r="3" spans="1:24" ht="20.25" customHeight="1">
      <c r="A3" s="669" t="s">
        <v>66</v>
      </c>
      <c r="B3" s="669"/>
      <c r="C3" s="669"/>
      <c r="D3" s="669"/>
      <c r="E3" s="669"/>
      <c r="F3" s="669"/>
      <c r="G3" s="669"/>
      <c r="H3" s="669"/>
      <c r="I3" s="669"/>
      <c r="J3" s="669"/>
      <c r="K3" s="669"/>
      <c r="L3" s="669"/>
      <c r="M3" s="669"/>
      <c r="N3" s="669"/>
      <c r="O3" s="669"/>
      <c r="P3" s="669"/>
      <c r="Q3" s="669"/>
      <c r="R3" s="669"/>
      <c r="S3" s="669"/>
      <c r="T3" s="669"/>
      <c r="U3" s="669"/>
      <c r="V3" s="669"/>
      <c r="W3" s="669"/>
    </row>
    <row r="4" spans="1:24" ht="20.25" customHeight="1">
      <c r="A4" s="615" t="str">
        <f>封面!$E$10&amp;封面!$H$10&amp;封面!$I$10&amp;封面!$J$10&amp;封面!$K$10&amp;封面!L10</f>
        <v>中華民國113年8月份</v>
      </c>
      <c r="B4" s="615"/>
      <c r="C4" s="615"/>
      <c r="D4" s="615"/>
      <c r="E4" s="615"/>
      <c r="F4" s="615"/>
      <c r="G4" s="615"/>
      <c r="H4" s="615"/>
      <c r="I4" s="615"/>
      <c r="J4" s="615"/>
      <c r="K4" s="615"/>
      <c r="L4" s="615"/>
      <c r="M4" s="615"/>
      <c r="N4" s="615"/>
      <c r="O4" s="615"/>
      <c r="P4" s="615"/>
      <c r="Q4" s="615"/>
      <c r="R4" s="615"/>
      <c r="S4" s="615"/>
      <c r="T4" s="615"/>
      <c r="U4" s="615"/>
      <c r="V4" s="615"/>
      <c r="W4" s="615"/>
    </row>
    <row r="5" spans="1:24" ht="16.2">
      <c r="S5" s="719" t="s">
        <v>1</v>
      </c>
      <c r="T5" s="584"/>
      <c r="U5" s="584"/>
      <c r="V5" s="584"/>
      <c r="W5" s="584"/>
    </row>
    <row r="6" spans="1:24" ht="13.8" hidden="1"/>
    <row r="7" spans="1:24" ht="8.1" customHeight="1">
      <c r="A7" s="674" t="s">
        <v>6</v>
      </c>
      <c r="B7" s="718"/>
      <c r="C7" s="718"/>
      <c r="D7" s="718"/>
      <c r="E7" s="718"/>
      <c r="F7" s="718"/>
      <c r="G7" s="718"/>
      <c r="H7" s="718"/>
      <c r="I7" s="718"/>
      <c r="J7" s="718"/>
      <c r="K7" s="718"/>
      <c r="L7" s="718"/>
      <c r="M7" s="718"/>
      <c r="N7" s="674" t="s">
        <v>68</v>
      </c>
      <c r="O7" s="716"/>
      <c r="P7" s="674" t="s">
        <v>69</v>
      </c>
      <c r="Q7" s="716"/>
      <c r="R7" s="674" t="s">
        <v>67</v>
      </c>
      <c r="S7" s="716"/>
      <c r="T7" s="716"/>
      <c r="U7" s="716"/>
      <c r="V7" s="716"/>
      <c r="W7" s="716"/>
      <c r="X7" s="6"/>
    </row>
    <row r="8" spans="1:24" ht="8.1" customHeight="1">
      <c r="A8" s="718"/>
      <c r="B8" s="718"/>
      <c r="C8" s="718"/>
      <c r="D8" s="718"/>
      <c r="E8" s="718"/>
      <c r="F8" s="718"/>
      <c r="G8" s="718"/>
      <c r="H8" s="718"/>
      <c r="I8" s="718"/>
      <c r="J8" s="718"/>
      <c r="K8" s="718"/>
      <c r="L8" s="718"/>
      <c r="M8" s="718"/>
      <c r="N8" s="716"/>
      <c r="O8" s="716"/>
      <c r="P8" s="716"/>
      <c r="Q8" s="716"/>
      <c r="R8" s="716"/>
      <c r="S8" s="716"/>
      <c r="T8" s="716"/>
      <c r="U8" s="716"/>
      <c r="V8" s="716"/>
      <c r="W8" s="716"/>
      <c r="X8" s="6"/>
    </row>
    <row r="9" spans="1:24" ht="8.1" customHeight="1">
      <c r="A9" s="718"/>
      <c r="B9" s="718"/>
      <c r="C9" s="718"/>
      <c r="D9" s="718"/>
      <c r="E9" s="718"/>
      <c r="F9" s="718"/>
      <c r="G9" s="718"/>
      <c r="H9" s="718"/>
      <c r="I9" s="718"/>
      <c r="J9" s="718"/>
      <c r="K9" s="718"/>
      <c r="L9" s="718"/>
      <c r="M9" s="718"/>
      <c r="N9" s="716"/>
      <c r="O9" s="716"/>
      <c r="P9" s="716"/>
      <c r="Q9" s="716"/>
      <c r="R9" s="674" t="s">
        <v>4</v>
      </c>
      <c r="S9" s="716"/>
      <c r="T9" s="716"/>
      <c r="U9" s="716"/>
      <c r="V9" s="67"/>
      <c r="W9" s="720" t="s">
        <v>150</v>
      </c>
      <c r="X9" s="6"/>
    </row>
    <row r="10" spans="1:24" ht="8.1" customHeight="1">
      <c r="A10" s="718"/>
      <c r="B10" s="718"/>
      <c r="C10" s="718"/>
      <c r="D10" s="718"/>
      <c r="E10" s="718"/>
      <c r="F10" s="718"/>
      <c r="G10" s="718"/>
      <c r="H10" s="718"/>
      <c r="I10" s="718"/>
      <c r="J10" s="718"/>
      <c r="K10" s="718"/>
      <c r="L10" s="718"/>
      <c r="M10" s="718"/>
      <c r="N10" s="716"/>
      <c r="O10" s="716"/>
      <c r="P10" s="716"/>
      <c r="Q10" s="716"/>
      <c r="R10" s="716"/>
      <c r="S10" s="716"/>
      <c r="T10" s="716"/>
      <c r="U10" s="716"/>
      <c r="V10" s="68"/>
      <c r="W10" s="678"/>
      <c r="X10" s="6"/>
    </row>
    <row r="11" spans="1:24" ht="13.2" hidden="1">
      <c r="A11" s="718"/>
      <c r="B11" s="718"/>
      <c r="C11" s="718"/>
      <c r="D11" s="718"/>
      <c r="E11" s="718"/>
      <c r="F11" s="718"/>
      <c r="G11" s="718"/>
      <c r="H11" s="718"/>
      <c r="I11" s="718"/>
      <c r="J11" s="718"/>
      <c r="K11" s="718"/>
      <c r="L11" s="718"/>
      <c r="M11" s="718"/>
      <c r="N11" s="716"/>
      <c r="O11" s="716"/>
      <c r="P11" s="716"/>
      <c r="Q11" s="716"/>
      <c r="R11" s="716"/>
      <c r="S11" s="716"/>
      <c r="T11" s="716"/>
      <c r="U11" s="716"/>
      <c r="V11" s="68"/>
      <c r="W11" s="68"/>
      <c r="X11" s="6"/>
    </row>
    <row r="12" spans="1:24" ht="15.75" customHeight="1">
      <c r="A12" s="220"/>
      <c r="B12" s="74" t="s">
        <v>480</v>
      </c>
      <c r="C12" s="74"/>
      <c r="D12" s="74"/>
      <c r="E12" s="74"/>
      <c r="F12" s="74" t="s">
        <v>547</v>
      </c>
      <c r="G12" s="74"/>
      <c r="H12" s="74"/>
      <c r="I12" s="74"/>
      <c r="J12" s="74"/>
      <c r="K12" s="74"/>
      <c r="L12" s="74"/>
      <c r="M12" s="221"/>
      <c r="N12" s="226"/>
      <c r="O12" s="227">
        <v>133849000</v>
      </c>
      <c r="P12" s="228"/>
      <c r="Q12" s="227">
        <v>105900470</v>
      </c>
      <c r="R12" s="228"/>
      <c r="S12" s="227">
        <v>-27948530</v>
      </c>
      <c r="T12" s="227"/>
      <c r="U12" s="227"/>
      <c r="V12" s="228"/>
      <c r="W12" s="227" t="s">
        <v>548</v>
      </c>
      <c r="X12" s="6"/>
    </row>
    <row r="13" spans="1:24" ht="15.75" customHeight="1">
      <c r="A13" s="222"/>
      <c r="B13" s="75"/>
      <c r="C13" s="320" t="s">
        <v>482</v>
      </c>
      <c r="D13" s="320"/>
      <c r="E13" s="320"/>
      <c r="F13" s="75"/>
      <c r="G13" s="75" t="s">
        <v>549</v>
      </c>
      <c r="H13" s="75"/>
      <c r="I13" s="75"/>
      <c r="J13" s="75"/>
      <c r="K13" s="75"/>
      <c r="L13" s="75"/>
      <c r="M13" s="223"/>
      <c r="N13" s="229"/>
      <c r="O13" s="230"/>
      <c r="P13" s="230"/>
      <c r="Q13" s="231">
        <v>68008521</v>
      </c>
      <c r="R13" s="230"/>
      <c r="S13" s="231">
        <v>68008521</v>
      </c>
      <c r="T13" s="231"/>
      <c r="U13" s="231"/>
      <c r="V13" s="230"/>
      <c r="W13" s="230"/>
      <c r="X13" s="6"/>
    </row>
    <row r="14" spans="1:24" ht="15.75" customHeight="1">
      <c r="A14" s="222"/>
      <c r="B14" s="75"/>
      <c r="C14" s="320"/>
      <c r="D14" s="320" t="s">
        <v>550</v>
      </c>
      <c r="E14" s="320"/>
      <c r="F14" s="75"/>
      <c r="G14" s="75"/>
      <c r="H14" s="75"/>
      <c r="I14" s="75" t="s">
        <v>551</v>
      </c>
      <c r="J14" s="75"/>
      <c r="K14" s="75"/>
      <c r="L14" s="75"/>
      <c r="M14" s="223"/>
      <c r="N14" s="229"/>
      <c r="O14" s="230"/>
      <c r="P14" s="230"/>
      <c r="Q14" s="231">
        <v>67346661</v>
      </c>
      <c r="R14" s="230"/>
      <c r="S14" s="231">
        <v>67346661</v>
      </c>
      <c r="T14" s="231"/>
      <c r="U14" s="231"/>
      <c r="V14" s="230"/>
      <c r="W14" s="230"/>
      <c r="X14" s="6"/>
    </row>
    <row r="15" spans="1:24" ht="15.75" customHeight="1">
      <c r="A15" s="222"/>
      <c r="B15" s="75"/>
      <c r="C15" s="320"/>
      <c r="D15" s="320" t="s">
        <v>552</v>
      </c>
      <c r="E15" s="320"/>
      <c r="F15" s="75"/>
      <c r="G15" s="75"/>
      <c r="H15" s="75"/>
      <c r="I15" s="75" t="s">
        <v>553</v>
      </c>
      <c r="J15" s="75"/>
      <c r="K15" s="75"/>
      <c r="L15" s="75"/>
      <c r="M15" s="223"/>
      <c r="N15" s="229"/>
      <c r="O15" s="230"/>
      <c r="P15" s="230"/>
      <c r="Q15" s="231">
        <v>661860</v>
      </c>
      <c r="R15" s="230"/>
      <c r="S15" s="231">
        <v>661860</v>
      </c>
      <c r="T15" s="231"/>
      <c r="U15" s="231"/>
      <c r="V15" s="230"/>
      <c r="W15" s="230"/>
      <c r="X15" s="6"/>
    </row>
    <row r="16" spans="1:24" ht="15.75" customHeight="1">
      <c r="A16" s="222"/>
      <c r="B16" s="75"/>
      <c r="C16" s="320" t="s">
        <v>498</v>
      </c>
      <c r="D16" s="320"/>
      <c r="E16" s="320"/>
      <c r="F16" s="75"/>
      <c r="G16" s="75" t="s">
        <v>554</v>
      </c>
      <c r="H16" s="75"/>
      <c r="I16" s="75"/>
      <c r="J16" s="75"/>
      <c r="K16" s="75"/>
      <c r="L16" s="75"/>
      <c r="M16" s="223"/>
      <c r="N16" s="229"/>
      <c r="O16" s="230"/>
      <c r="P16" s="230"/>
      <c r="Q16" s="231">
        <v>1682352</v>
      </c>
      <c r="R16" s="230"/>
      <c r="S16" s="231">
        <v>1682352</v>
      </c>
      <c r="T16" s="231"/>
      <c r="U16" s="231"/>
      <c r="V16" s="230"/>
      <c r="W16" s="230"/>
      <c r="X16" s="6"/>
    </row>
    <row r="17" spans="1:24" ht="15.75" customHeight="1">
      <c r="A17" s="222"/>
      <c r="B17" s="75"/>
      <c r="C17" s="320"/>
      <c r="D17" s="320" t="s">
        <v>555</v>
      </c>
      <c r="E17" s="320"/>
      <c r="F17" s="75"/>
      <c r="G17" s="75"/>
      <c r="H17" s="75"/>
      <c r="I17" s="75" t="s">
        <v>556</v>
      </c>
      <c r="J17" s="75"/>
      <c r="K17" s="75"/>
      <c r="L17" s="75"/>
      <c r="M17" s="223"/>
      <c r="N17" s="229"/>
      <c r="O17" s="230"/>
      <c r="P17" s="230"/>
      <c r="Q17" s="231">
        <v>1682352</v>
      </c>
      <c r="R17" s="230"/>
      <c r="S17" s="231">
        <v>1682352</v>
      </c>
      <c r="T17" s="231"/>
      <c r="U17" s="231"/>
      <c r="V17" s="230"/>
      <c r="W17" s="230"/>
      <c r="X17" s="6"/>
    </row>
    <row r="18" spans="1:24" ht="15.75" customHeight="1">
      <c r="A18" s="222"/>
      <c r="B18" s="75"/>
      <c r="C18" s="320" t="s">
        <v>557</v>
      </c>
      <c r="D18" s="320"/>
      <c r="E18" s="320"/>
      <c r="F18" s="75"/>
      <c r="G18" s="75" t="s">
        <v>558</v>
      </c>
      <c r="H18" s="75"/>
      <c r="I18" s="75"/>
      <c r="J18" s="75"/>
      <c r="K18" s="75"/>
      <c r="L18" s="75"/>
      <c r="M18" s="223"/>
      <c r="N18" s="229"/>
      <c r="O18" s="230"/>
      <c r="P18" s="230"/>
      <c r="Q18" s="231">
        <v>1057526</v>
      </c>
      <c r="R18" s="230"/>
      <c r="S18" s="231">
        <v>1057526</v>
      </c>
      <c r="T18" s="231"/>
      <c r="U18" s="231"/>
      <c r="V18" s="230"/>
      <c r="W18" s="230"/>
      <c r="X18" s="6"/>
    </row>
    <row r="19" spans="1:24" ht="15.75" customHeight="1">
      <c r="A19" s="222"/>
      <c r="B19" s="75"/>
      <c r="C19" s="320"/>
      <c r="D19" s="320" t="s">
        <v>559</v>
      </c>
      <c r="E19" s="320"/>
      <c r="F19" s="75"/>
      <c r="G19" s="75"/>
      <c r="H19" s="75"/>
      <c r="I19" s="75" t="s">
        <v>560</v>
      </c>
      <c r="J19" s="75"/>
      <c r="K19" s="75"/>
      <c r="L19" s="75"/>
      <c r="M19" s="223"/>
      <c r="N19" s="229"/>
      <c r="O19" s="230"/>
      <c r="P19" s="230"/>
      <c r="Q19" s="231">
        <v>1057526</v>
      </c>
      <c r="R19" s="230"/>
      <c r="S19" s="231">
        <v>1057526</v>
      </c>
      <c r="T19" s="231"/>
      <c r="U19" s="231"/>
      <c r="V19" s="230"/>
      <c r="W19" s="230"/>
      <c r="X19" s="6"/>
    </row>
    <row r="20" spans="1:24" ht="15.75" customHeight="1">
      <c r="A20" s="222"/>
      <c r="B20" s="75"/>
      <c r="C20" s="320" t="s">
        <v>561</v>
      </c>
      <c r="D20" s="320"/>
      <c r="E20" s="320"/>
      <c r="F20" s="75"/>
      <c r="G20" s="75" t="s">
        <v>562</v>
      </c>
      <c r="H20" s="75"/>
      <c r="I20" s="75"/>
      <c r="J20" s="75"/>
      <c r="K20" s="75"/>
      <c r="L20" s="75"/>
      <c r="M20" s="223"/>
      <c r="N20" s="229"/>
      <c r="O20" s="230"/>
      <c r="P20" s="230"/>
      <c r="Q20" s="231">
        <v>22528324</v>
      </c>
      <c r="R20" s="230"/>
      <c r="S20" s="231">
        <v>22528324</v>
      </c>
      <c r="T20" s="231"/>
      <c r="U20" s="231"/>
      <c r="V20" s="230"/>
      <c r="W20" s="230"/>
      <c r="X20" s="6"/>
    </row>
    <row r="21" spans="1:24" ht="15.75" customHeight="1">
      <c r="A21" s="222"/>
      <c r="B21" s="75"/>
      <c r="C21" s="320"/>
      <c r="D21" s="320" t="s">
        <v>563</v>
      </c>
      <c r="E21" s="320"/>
      <c r="F21" s="75"/>
      <c r="G21" s="75"/>
      <c r="H21" s="75"/>
      <c r="I21" s="75" t="s">
        <v>564</v>
      </c>
      <c r="J21" s="75"/>
      <c r="K21" s="75"/>
      <c r="L21" s="75"/>
      <c r="M21" s="223"/>
      <c r="N21" s="229"/>
      <c r="O21" s="230"/>
      <c r="P21" s="230"/>
      <c r="Q21" s="231">
        <v>11944820</v>
      </c>
      <c r="R21" s="230"/>
      <c r="S21" s="231">
        <v>11944820</v>
      </c>
      <c r="T21" s="231"/>
      <c r="U21" s="231"/>
      <c r="V21" s="230"/>
      <c r="W21" s="230"/>
      <c r="X21" s="6"/>
    </row>
    <row r="22" spans="1:24" ht="15.75" customHeight="1">
      <c r="A22" s="222"/>
      <c r="B22" s="75"/>
      <c r="C22" s="320"/>
      <c r="D22" s="320" t="s">
        <v>565</v>
      </c>
      <c r="E22" s="320"/>
      <c r="F22" s="75"/>
      <c r="G22" s="75"/>
      <c r="H22" s="75"/>
      <c r="I22" s="75" t="s">
        <v>566</v>
      </c>
      <c r="J22" s="75"/>
      <c r="K22" s="75"/>
      <c r="L22" s="75"/>
      <c r="M22" s="223"/>
      <c r="N22" s="229"/>
      <c r="O22" s="230"/>
      <c r="P22" s="230"/>
      <c r="Q22" s="231">
        <v>10583504</v>
      </c>
      <c r="R22" s="230"/>
      <c r="S22" s="231">
        <v>10583504</v>
      </c>
      <c r="T22" s="231"/>
      <c r="U22" s="231"/>
      <c r="V22" s="230"/>
      <c r="W22" s="230"/>
      <c r="X22" s="6"/>
    </row>
    <row r="23" spans="1:24" ht="15.75" customHeight="1">
      <c r="A23" s="222"/>
      <c r="B23" s="75"/>
      <c r="C23" s="75" t="s">
        <v>529</v>
      </c>
      <c r="D23" s="75"/>
      <c r="E23" s="75"/>
      <c r="F23" s="75"/>
      <c r="G23" s="75" t="s">
        <v>567</v>
      </c>
      <c r="H23" s="75"/>
      <c r="I23" s="75"/>
      <c r="J23" s="75"/>
      <c r="K23" s="75"/>
      <c r="L23" s="75"/>
      <c r="M23" s="223"/>
      <c r="N23" s="229"/>
      <c r="O23" s="230"/>
      <c r="P23" s="230"/>
      <c r="Q23" s="231">
        <v>7226937</v>
      </c>
      <c r="R23" s="230"/>
      <c r="S23" s="231">
        <v>7226937</v>
      </c>
      <c r="T23" s="231"/>
      <c r="U23" s="231"/>
      <c r="V23" s="230"/>
      <c r="W23" s="230"/>
      <c r="X23" s="6"/>
    </row>
    <row r="24" spans="1:24" ht="15.75" customHeight="1">
      <c r="A24" s="222"/>
      <c r="B24" s="75"/>
      <c r="C24" s="75"/>
      <c r="D24" s="75" t="s">
        <v>568</v>
      </c>
      <c r="E24" s="75"/>
      <c r="F24" s="75"/>
      <c r="G24" s="75"/>
      <c r="H24" s="75"/>
      <c r="I24" s="75" t="s">
        <v>569</v>
      </c>
      <c r="J24" s="75"/>
      <c r="K24" s="75"/>
      <c r="L24" s="75"/>
      <c r="M24" s="223"/>
      <c r="N24" s="229"/>
      <c r="O24" s="230"/>
      <c r="P24" s="230"/>
      <c r="Q24" s="231">
        <v>6813402</v>
      </c>
      <c r="R24" s="230"/>
      <c r="S24" s="231">
        <v>6813402</v>
      </c>
      <c r="T24" s="231"/>
      <c r="U24" s="231"/>
      <c r="V24" s="230"/>
      <c r="W24" s="230"/>
      <c r="X24" s="6"/>
    </row>
    <row r="25" spans="1:24" ht="15.75" customHeight="1">
      <c r="A25" s="222"/>
      <c r="B25" s="75"/>
      <c r="C25" s="75"/>
      <c r="D25" s="75" t="s">
        <v>570</v>
      </c>
      <c r="E25" s="75"/>
      <c r="F25" s="75"/>
      <c r="G25" s="75"/>
      <c r="H25" s="75"/>
      <c r="I25" s="75" t="s">
        <v>571</v>
      </c>
      <c r="J25" s="75"/>
      <c r="K25" s="75"/>
      <c r="L25" s="75"/>
      <c r="M25" s="223"/>
      <c r="N25" s="229"/>
      <c r="O25" s="230"/>
      <c r="P25" s="230"/>
      <c r="Q25" s="231">
        <v>413535</v>
      </c>
      <c r="R25" s="230"/>
      <c r="S25" s="231">
        <v>413535</v>
      </c>
      <c r="T25" s="231"/>
      <c r="U25" s="231"/>
      <c r="V25" s="230"/>
      <c r="W25" s="230"/>
      <c r="X25" s="6"/>
    </row>
    <row r="26" spans="1:24" ht="15.75" customHeight="1">
      <c r="A26" s="222"/>
      <c r="B26" s="75"/>
      <c r="C26" s="75" t="s">
        <v>572</v>
      </c>
      <c r="D26" s="75"/>
      <c r="E26" s="75"/>
      <c r="F26" s="75"/>
      <c r="G26" s="75" t="s">
        <v>573</v>
      </c>
      <c r="H26" s="75"/>
      <c r="I26" s="75"/>
      <c r="J26" s="75"/>
      <c r="K26" s="75"/>
      <c r="L26" s="75"/>
      <c r="M26" s="223"/>
      <c r="N26" s="229"/>
      <c r="O26" s="230"/>
      <c r="P26" s="230"/>
      <c r="Q26" s="231">
        <v>5396810</v>
      </c>
      <c r="R26" s="230"/>
      <c r="S26" s="231">
        <v>5396810</v>
      </c>
      <c r="T26" s="231"/>
      <c r="U26" s="231"/>
      <c r="V26" s="230"/>
      <c r="W26" s="230"/>
      <c r="X26" s="6"/>
    </row>
    <row r="27" spans="1:24" ht="15.75" customHeight="1">
      <c r="A27" s="222"/>
      <c r="B27" s="75"/>
      <c r="C27" s="75"/>
      <c r="D27" s="75" t="s">
        <v>574</v>
      </c>
      <c r="E27" s="75"/>
      <c r="F27" s="75"/>
      <c r="G27" s="75"/>
      <c r="H27" s="75"/>
      <c r="I27" s="75" t="s">
        <v>575</v>
      </c>
      <c r="J27" s="75"/>
      <c r="K27" s="75"/>
      <c r="L27" s="75"/>
      <c r="M27" s="223"/>
      <c r="N27" s="229"/>
      <c r="O27" s="230"/>
      <c r="P27" s="230"/>
      <c r="Q27" s="231">
        <v>5106335</v>
      </c>
      <c r="R27" s="230"/>
      <c r="S27" s="231">
        <v>5106335</v>
      </c>
      <c r="T27" s="231"/>
      <c r="U27" s="231"/>
      <c r="V27" s="230"/>
      <c r="W27" s="230"/>
      <c r="X27" s="6"/>
    </row>
    <row r="28" spans="1:24" ht="15.75" customHeight="1">
      <c r="A28" s="222"/>
      <c r="B28" s="75"/>
      <c r="C28" s="75"/>
      <c r="D28" s="75" t="s">
        <v>576</v>
      </c>
      <c r="E28" s="75"/>
      <c r="F28" s="75"/>
      <c r="G28" s="75"/>
      <c r="H28" s="75"/>
      <c r="I28" s="75" t="s">
        <v>577</v>
      </c>
      <c r="J28" s="75"/>
      <c r="K28" s="75"/>
      <c r="L28" s="75"/>
      <c r="M28" s="223"/>
      <c r="N28" s="229"/>
      <c r="O28" s="231"/>
      <c r="P28" s="230"/>
      <c r="Q28" s="231">
        <v>290475</v>
      </c>
      <c r="R28" s="230"/>
      <c r="S28" s="231">
        <v>290475</v>
      </c>
      <c r="T28" s="231"/>
      <c r="U28" s="231"/>
      <c r="V28" s="230"/>
      <c r="W28" s="231"/>
      <c r="X28" s="6"/>
    </row>
    <row r="29" spans="1:24" ht="15.75" customHeight="1">
      <c r="A29" s="222"/>
      <c r="B29" s="75" t="s">
        <v>532</v>
      </c>
      <c r="C29" s="75"/>
      <c r="D29" s="75"/>
      <c r="E29" s="75"/>
      <c r="F29" s="75" t="s">
        <v>578</v>
      </c>
      <c r="G29" s="75"/>
      <c r="H29" s="75"/>
      <c r="I29" s="75"/>
      <c r="J29" s="75"/>
      <c r="K29" s="75"/>
      <c r="L29" s="75"/>
      <c r="M29" s="223"/>
      <c r="N29" s="229"/>
      <c r="O29" s="230">
        <v>3434000</v>
      </c>
      <c r="P29" s="230"/>
      <c r="Q29" s="231">
        <v>1944346</v>
      </c>
      <c r="R29" s="230"/>
      <c r="S29" s="231">
        <v>-1489654</v>
      </c>
      <c r="T29" s="231"/>
      <c r="U29" s="231"/>
      <c r="V29" s="230"/>
      <c r="W29" s="230" t="s">
        <v>579</v>
      </c>
      <c r="X29" s="6"/>
    </row>
    <row r="30" spans="1:24" ht="15.75" customHeight="1">
      <c r="A30" s="222"/>
      <c r="B30" s="75"/>
      <c r="C30" s="75" t="s">
        <v>533</v>
      </c>
      <c r="D30" s="75"/>
      <c r="E30" s="75"/>
      <c r="F30" s="75"/>
      <c r="G30" s="75" t="s">
        <v>580</v>
      </c>
      <c r="H30" s="75"/>
      <c r="I30" s="75"/>
      <c r="J30" s="75"/>
      <c r="K30" s="75"/>
      <c r="L30" s="75"/>
      <c r="M30" s="223"/>
      <c r="N30" s="229"/>
      <c r="O30" s="230"/>
      <c r="P30" s="230"/>
      <c r="Q30" s="231">
        <v>579479</v>
      </c>
      <c r="R30" s="230"/>
      <c r="S30" s="231">
        <v>579479</v>
      </c>
      <c r="T30" s="231"/>
      <c r="U30" s="231"/>
      <c r="V30" s="230"/>
      <c r="W30" s="230"/>
      <c r="X30" s="6"/>
    </row>
    <row r="31" spans="1:24" ht="15.75" customHeight="1">
      <c r="A31" s="222"/>
      <c r="B31" s="75"/>
      <c r="C31" s="75"/>
      <c r="D31" s="75" t="s">
        <v>581</v>
      </c>
      <c r="E31" s="75"/>
      <c r="F31" s="75"/>
      <c r="G31" s="75"/>
      <c r="H31" s="75"/>
      <c r="I31" s="75" t="s">
        <v>582</v>
      </c>
      <c r="J31" s="75"/>
      <c r="K31" s="75"/>
      <c r="L31" s="75"/>
      <c r="M31" s="223"/>
      <c r="N31" s="229"/>
      <c r="O31" s="230"/>
      <c r="P31" s="230"/>
      <c r="Q31" s="231">
        <v>533110</v>
      </c>
      <c r="R31" s="230"/>
      <c r="S31" s="231">
        <v>533110</v>
      </c>
      <c r="T31" s="231"/>
      <c r="U31" s="231"/>
      <c r="V31" s="230"/>
      <c r="W31" s="230"/>
      <c r="X31" s="6"/>
    </row>
    <row r="32" spans="1:24" ht="15.75" customHeight="1">
      <c r="A32" s="222"/>
      <c r="B32" s="75"/>
      <c r="C32" s="75"/>
      <c r="D32" s="75" t="s">
        <v>583</v>
      </c>
      <c r="E32" s="75"/>
      <c r="F32" s="75"/>
      <c r="G32" s="75"/>
      <c r="H32" s="75"/>
      <c r="I32" s="75" t="s">
        <v>584</v>
      </c>
      <c r="J32" s="75"/>
      <c r="K32" s="75"/>
      <c r="L32" s="75"/>
      <c r="M32" s="223"/>
      <c r="N32" s="229"/>
      <c r="O32" s="230"/>
      <c r="P32" s="230"/>
      <c r="Q32" s="231">
        <v>46369</v>
      </c>
      <c r="R32" s="230"/>
      <c r="S32" s="231">
        <v>46369</v>
      </c>
      <c r="T32" s="231"/>
      <c r="U32" s="231"/>
      <c r="V32" s="230"/>
      <c r="W32" s="230"/>
      <c r="X32" s="6"/>
    </row>
    <row r="33" spans="1:24" ht="15.75" customHeight="1">
      <c r="A33" s="222"/>
      <c r="B33" s="75"/>
      <c r="C33" s="75" t="s">
        <v>585</v>
      </c>
      <c r="D33" s="75"/>
      <c r="E33" s="75"/>
      <c r="F33" s="75"/>
      <c r="G33" s="75" t="s">
        <v>586</v>
      </c>
      <c r="H33" s="75"/>
      <c r="I33" s="75"/>
      <c r="J33" s="75"/>
      <c r="K33" s="75"/>
      <c r="L33" s="75"/>
      <c r="M33" s="223"/>
      <c r="N33" s="229"/>
      <c r="O33" s="230"/>
      <c r="P33" s="230"/>
      <c r="Q33" s="231">
        <v>54543</v>
      </c>
      <c r="R33" s="230"/>
      <c r="S33" s="231">
        <v>54543</v>
      </c>
      <c r="T33" s="231"/>
      <c r="U33" s="231"/>
      <c r="V33" s="230"/>
      <c r="W33" s="230"/>
      <c r="X33" s="6"/>
    </row>
    <row r="34" spans="1:24" ht="15.75" customHeight="1">
      <c r="A34" s="222"/>
      <c r="B34" s="75"/>
      <c r="C34" s="75"/>
      <c r="D34" s="75" t="s">
        <v>587</v>
      </c>
      <c r="E34" s="75"/>
      <c r="F34" s="75"/>
      <c r="G34" s="75"/>
      <c r="H34" s="75"/>
      <c r="I34" s="75" t="s">
        <v>588</v>
      </c>
      <c r="J34" s="75"/>
      <c r="K34" s="75"/>
      <c r="L34" s="75"/>
      <c r="M34" s="223"/>
      <c r="N34" s="229"/>
      <c r="O34" s="230"/>
      <c r="P34" s="230"/>
      <c r="Q34" s="231">
        <v>8426</v>
      </c>
      <c r="R34" s="230"/>
      <c r="S34" s="231">
        <v>8426</v>
      </c>
      <c r="T34" s="231"/>
      <c r="U34" s="231"/>
      <c r="V34" s="230"/>
      <c r="W34" s="230"/>
      <c r="X34" s="6"/>
    </row>
    <row r="35" spans="1:24" ht="15.75" customHeight="1">
      <c r="A35" s="222"/>
      <c r="B35" s="75"/>
      <c r="C35" s="75"/>
      <c r="D35" s="75" t="s">
        <v>589</v>
      </c>
      <c r="E35" s="75"/>
      <c r="F35" s="75"/>
      <c r="G35" s="75"/>
      <c r="H35" s="75"/>
      <c r="I35" s="75" t="s">
        <v>590</v>
      </c>
      <c r="J35" s="75"/>
      <c r="K35" s="75"/>
      <c r="L35" s="75"/>
      <c r="M35" s="223"/>
      <c r="N35" s="229"/>
      <c r="O35" s="230"/>
      <c r="P35" s="230"/>
      <c r="Q35" s="231">
        <v>46117</v>
      </c>
      <c r="R35" s="230"/>
      <c r="S35" s="231">
        <v>46117</v>
      </c>
      <c r="T35" s="231"/>
      <c r="U35" s="231"/>
      <c r="V35" s="230"/>
      <c r="W35" s="230"/>
      <c r="X35" s="6"/>
    </row>
    <row r="36" spans="1:24" ht="15.6" customHeight="1">
      <c r="A36" s="224"/>
      <c r="B36" s="76"/>
      <c r="C36" s="76" t="s">
        <v>591</v>
      </c>
      <c r="D36" s="76"/>
      <c r="E36" s="76"/>
      <c r="F36" s="76"/>
      <c r="G36" s="76" t="s">
        <v>592</v>
      </c>
      <c r="H36" s="76"/>
      <c r="I36" s="76"/>
      <c r="J36" s="76"/>
      <c r="K36" s="76"/>
      <c r="L36" s="76"/>
      <c r="M36" s="225"/>
      <c r="N36" s="232"/>
      <c r="O36" s="233"/>
      <c r="P36" s="233"/>
      <c r="Q36" s="234">
        <v>21952</v>
      </c>
      <c r="R36" s="233"/>
      <c r="S36" s="234">
        <v>21952</v>
      </c>
      <c r="T36" s="234"/>
      <c r="U36" s="234"/>
      <c r="V36" s="233"/>
      <c r="W36" s="233"/>
      <c r="X36" s="6"/>
    </row>
    <row r="37" spans="1:24" ht="15.75" customHeight="1">
      <c r="A37" s="220"/>
      <c r="B37" s="74"/>
      <c r="C37" s="74"/>
      <c r="D37" s="74" t="s">
        <v>593</v>
      </c>
      <c r="E37" s="74"/>
      <c r="F37" s="74"/>
      <c r="G37" s="74"/>
      <c r="H37" s="74"/>
      <c r="I37" s="74" t="s">
        <v>594</v>
      </c>
      <c r="J37" s="74"/>
      <c r="K37" s="74"/>
      <c r="L37" s="74"/>
      <c r="M37" s="221"/>
      <c r="N37" s="226"/>
      <c r="O37" s="228"/>
      <c r="P37" s="228"/>
      <c r="Q37" s="227">
        <v>21952</v>
      </c>
      <c r="R37" s="228"/>
      <c r="S37" s="227">
        <v>21952</v>
      </c>
      <c r="T37" s="227"/>
      <c r="U37" s="227"/>
      <c r="V37" s="228"/>
      <c r="W37" s="228"/>
      <c r="X37" s="6"/>
    </row>
    <row r="38" spans="1:24" ht="15.75" customHeight="1">
      <c r="A38" s="222"/>
      <c r="B38" s="75"/>
      <c r="C38" s="75" t="s">
        <v>595</v>
      </c>
      <c r="D38" s="75"/>
      <c r="E38" s="75"/>
      <c r="F38" s="75"/>
      <c r="G38" s="75" t="s">
        <v>596</v>
      </c>
      <c r="H38" s="75"/>
      <c r="I38" s="75"/>
      <c r="J38" s="75"/>
      <c r="K38" s="75"/>
      <c r="L38" s="75"/>
      <c r="M38" s="223"/>
      <c r="N38" s="229"/>
      <c r="O38" s="230"/>
      <c r="P38" s="230"/>
      <c r="Q38" s="231">
        <v>10782</v>
      </c>
      <c r="R38" s="230"/>
      <c r="S38" s="231">
        <v>10782</v>
      </c>
      <c r="T38" s="231"/>
      <c r="U38" s="231"/>
      <c r="V38" s="230"/>
      <c r="W38" s="230"/>
      <c r="X38" s="6"/>
    </row>
    <row r="39" spans="1:24" ht="15.75" customHeight="1">
      <c r="A39" s="222"/>
      <c r="B39" s="75"/>
      <c r="C39" s="75"/>
      <c r="D39" s="75" t="s">
        <v>597</v>
      </c>
      <c r="E39" s="75"/>
      <c r="F39" s="75"/>
      <c r="G39" s="75"/>
      <c r="H39" s="75"/>
      <c r="I39" s="75" t="s">
        <v>598</v>
      </c>
      <c r="J39" s="75"/>
      <c r="K39" s="75"/>
      <c r="L39" s="75"/>
      <c r="M39" s="223"/>
      <c r="N39" s="229"/>
      <c r="O39" s="230"/>
      <c r="P39" s="230"/>
      <c r="Q39" s="231">
        <v>10782</v>
      </c>
      <c r="R39" s="230"/>
      <c r="S39" s="231">
        <v>10782</v>
      </c>
      <c r="T39" s="231"/>
      <c r="U39" s="231"/>
      <c r="V39" s="230"/>
      <c r="W39" s="230"/>
      <c r="X39" s="6"/>
    </row>
    <row r="40" spans="1:24" ht="15.75" customHeight="1">
      <c r="A40" s="222"/>
      <c r="B40" s="75"/>
      <c r="C40" s="75" t="s">
        <v>599</v>
      </c>
      <c r="D40" s="75"/>
      <c r="E40" s="75"/>
      <c r="F40" s="75"/>
      <c r="G40" s="75" t="s">
        <v>600</v>
      </c>
      <c r="H40" s="75"/>
      <c r="I40" s="75"/>
      <c r="J40" s="75"/>
      <c r="K40" s="75"/>
      <c r="L40" s="75"/>
      <c r="M40" s="223"/>
      <c r="N40" s="229"/>
      <c r="O40" s="230"/>
      <c r="P40" s="230"/>
      <c r="Q40" s="231">
        <v>330891</v>
      </c>
      <c r="R40" s="230"/>
      <c r="S40" s="231">
        <v>330891</v>
      </c>
      <c r="T40" s="231"/>
      <c r="U40" s="231"/>
      <c r="V40" s="230"/>
      <c r="W40" s="230"/>
      <c r="X40" s="6"/>
    </row>
    <row r="41" spans="1:24" ht="15.75" customHeight="1">
      <c r="A41" s="222"/>
      <c r="B41" s="75"/>
      <c r="C41" s="75"/>
      <c r="D41" s="75" t="s">
        <v>601</v>
      </c>
      <c r="E41" s="75"/>
      <c r="F41" s="75"/>
      <c r="G41" s="75"/>
      <c r="H41" s="75"/>
      <c r="I41" s="75" t="s">
        <v>602</v>
      </c>
      <c r="J41" s="75"/>
      <c r="K41" s="75"/>
      <c r="L41" s="75"/>
      <c r="M41" s="223"/>
      <c r="N41" s="229"/>
      <c r="O41" s="230"/>
      <c r="P41" s="230"/>
      <c r="Q41" s="231">
        <v>150746</v>
      </c>
      <c r="R41" s="230"/>
      <c r="S41" s="231">
        <v>150746</v>
      </c>
      <c r="T41" s="231"/>
      <c r="U41" s="231"/>
      <c r="V41" s="230"/>
      <c r="W41" s="230"/>
      <c r="X41" s="6"/>
    </row>
    <row r="42" spans="1:24" ht="15.75" customHeight="1">
      <c r="A42" s="222"/>
      <c r="B42" s="75"/>
      <c r="C42" s="75"/>
      <c r="D42" s="75" t="s">
        <v>603</v>
      </c>
      <c r="E42" s="75"/>
      <c r="F42" s="75"/>
      <c r="G42" s="75"/>
      <c r="H42" s="75"/>
      <c r="I42" s="75" t="s">
        <v>604</v>
      </c>
      <c r="J42" s="75"/>
      <c r="K42" s="75"/>
      <c r="L42" s="75"/>
      <c r="M42" s="223"/>
      <c r="N42" s="229"/>
      <c r="O42" s="230"/>
      <c r="P42" s="230"/>
      <c r="Q42" s="231">
        <v>68980</v>
      </c>
      <c r="R42" s="230"/>
      <c r="S42" s="231">
        <v>68980</v>
      </c>
      <c r="T42" s="231"/>
      <c r="U42" s="231"/>
      <c r="V42" s="230"/>
      <c r="W42" s="230"/>
      <c r="X42" s="6"/>
    </row>
    <row r="43" spans="1:24" ht="15.75" customHeight="1">
      <c r="A43" s="222"/>
      <c r="B43" s="75"/>
      <c r="C43" s="75"/>
      <c r="D43" s="75" t="s">
        <v>605</v>
      </c>
      <c r="E43" s="75"/>
      <c r="F43" s="75"/>
      <c r="G43" s="75"/>
      <c r="H43" s="75"/>
      <c r="I43" s="75" t="s">
        <v>606</v>
      </c>
      <c r="J43" s="75"/>
      <c r="K43" s="75"/>
      <c r="L43" s="75"/>
      <c r="M43" s="223"/>
      <c r="N43" s="229"/>
      <c r="O43" s="230"/>
      <c r="P43" s="230"/>
      <c r="Q43" s="231">
        <v>6000</v>
      </c>
      <c r="R43" s="230"/>
      <c r="S43" s="231">
        <v>6000</v>
      </c>
      <c r="T43" s="231"/>
      <c r="U43" s="231"/>
      <c r="V43" s="230"/>
      <c r="W43" s="230"/>
      <c r="X43" s="6"/>
    </row>
    <row r="44" spans="1:24" ht="15.75" customHeight="1">
      <c r="A44" s="222"/>
      <c r="B44" s="75"/>
      <c r="C44" s="75"/>
      <c r="D44" s="75" t="s">
        <v>607</v>
      </c>
      <c r="E44" s="75"/>
      <c r="F44" s="75"/>
      <c r="G44" s="75"/>
      <c r="H44" s="75"/>
      <c r="I44" s="75" t="s">
        <v>608</v>
      </c>
      <c r="J44" s="75"/>
      <c r="K44" s="75"/>
      <c r="L44" s="75"/>
      <c r="M44" s="223"/>
      <c r="N44" s="229"/>
      <c r="O44" s="230"/>
      <c r="P44" s="230"/>
      <c r="Q44" s="231">
        <v>105165</v>
      </c>
      <c r="R44" s="230"/>
      <c r="S44" s="231">
        <v>105165</v>
      </c>
      <c r="T44" s="231"/>
      <c r="U44" s="231"/>
      <c r="V44" s="230"/>
      <c r="W44" s="230"/>
      <c r="X44" s="6"/>
    </row>
    <row r="45" spans="1:24" ht="15.75" customHeight="1">
      <c r="A45" s="222"/>
      <c r="B45" s="75"/>
      <c r="C45" s="75" t="s">
        <v>609</v>
      </c>
      <c r="D45" s="75"/>
      <c r="E45" s="75"/>
      <c r="F45" s="75"/>
      <c r="G45" s="75" t="s">
        <v>610</v>
      </c>
      <c r="H45" s="75"/>
      <c r="I45" s="75"/>
      <c r="J45" s="75"/>
      <c r="K45" s="75"/>
      <c r="L45" s="75"/>
      <c r="M45" s="223"/>
      <c r="N45" s="229"/>
      <c r="O45" s="230"/>
      <c r="P45" s="230"/>
      <c r="Q45" s="231">
        <v>745724</v>
      </c>
      <c r="R45" s="230"/>
      <c r="S45" s="231">
        <v>745724</v>
      </c>
      <c r="T45" s="231"/>
      <c r="U45" s="231"/>
      <c r="V45" s="230"/>
      <c r="W45" s="230"/>
      <c r="X45" s="6"/>
    </row>
    <row r="46" spans="1:24" ht="15.75" customHeight="1">
      <c r="A46" s="222"/>
      <c r="B46" s="75"/>
      <c r="C46" s="75"/>
      <c r="D46" s="75" t="s">
        <v>611</v>
      </c>
      <c r="E46" s="75"/>
      <c r="F46" s="75"/>
      <c r="G46" s="75"/>
      <c r="H46" s="75"/>
      <c r="I46" s="75" t="s">
        <v>612</v>
      </c>
      <c r="J46" s="75"/>
      <c r="K46" s="75"/>
      <c r="L46" s="75"/>
      <c r="M46" s="223"/>
      <c r="N46" s="229"/>
      <c r="O46" s="230"/>
      <c r="P46" s="230"/>
      <c r="Q46" s="231">
        <v>230</v>
      </c>
      <c r="R46" s="230"/>
      <c r="S46" s="231">
        <v>230</v>
      </c>
      <c r="T46" s="231"/>
      <c r="U46" s="231"/>
      <c r="V46" s="230"/>
      <c r="W46" s="230"/>
      <c r="X46" s="6"/>
    </row>
    <row r="47" spans="1:24" ht="15.75" customHeight="1">
      <c r="A47" s="222"/>
      <c r="B47" s="75"/>
      <c r="C47" s="75"/>
      <c r="D47" s="75" t="s">
        <v>613</v>
      </c>
      <c r="E47" s="75"/>
      <c r="F47" s="75"/>
      <c r="G47" s="75"/>
      <c r="H47" s="75"/>
      <c r="I47" s="75" t="s">
        <v>614</v>
      </c>
      <c r="J47" s="75"/>
      <c r="K47" s="75"/>
      <c r="L47" s="75"/>
      <c r="M47" s="223"/>
      <c r="N47" s="229"/>
      <c r="O47" s="230"/>
      <c r="P47" s="230"/>
      <c r="Q47" s="231">
        <v>630194</v>
      </c>
      <c r="R47" s="230"/>
      <c r="S47" s="231">
        <v>630194</v>
      </c>
      <c r="T47" s="231"/>
      <c r="U47" s="231"/>
      <c r="V47" s="230"/>
      <c r="W47" s="230"/>
      <c r="X47" s="6"/>
    </row>
    <row r="48" spans="1:24" ht="15.75" customHeight="1">
      <c r="A48" s="222"/>
      <c r="B48" s="75"/>
      <c r="C48" s="75"/>
      <c r="D48" s="75" t="s">
        <v>615</v>
      </c>
      <c r="E48" s="75"/>
      <c r="F48" s="75"/>
      <c r="G48" s="75"/>
      <c r="H48" s="75"/>
      <c r="I48" s="75" t="s">
        <v>616</v>
      </c>
      <c r="J48" s="75"/>
      <c r="K48" s="75"/>
      <c r="L48" s="75"/>
      <c r="M48" s="223"/>
      <c r="N48" s="229"/>
      <c r="O48" s="230"/>
      <c r="P48" s="230"/>
      <c r="Q48" s="231">
        <v>115300</v>
      </c>
      <c r="R48" s="230"/>
      <c r="S48" s="231">
        <v>115300</v>
      </c>
      <c r="T48" s="231"/>
      <c r="U48" s="231"/>
      <c r="V48" s="230"/>
      <c r="W48" s="230"/>
      <c r="X48" s="6"/>
    </row>
    <row r="49" spans="1:24" ht="15.75" customHeight="1">
      <c r="A49" s="222"/>
      <c r="B49" s="75"/>
      <c r="C49" s="75" t="s">
        <v>537</v>
      </c>
      <c r="D49" s="75"/>
      <c r="E49" s="75"/>
      <c r="F49" s="75"/>
      <c r="G49" s="75" t="s">
        <v>617</v>
      </c>
      <c r="H49" s="75"/>
      <c r="I49" s="75"/>
      <c r="J49" s="75"/>
      <c r="K49" s="75"/>
      <c r="L49" s="75"/>
      <c r="M49" s="223"/>
      <c r="N49" s="229"/>
      <c r="O49" s="230"/>
      <c r="P49" s="230"/>
      <c r="Q49" s="231">
        <v>169370</v>
      </c>
      <c r="R49" s="230"/>
      <c r="S49" s="231">
        <v>169370</v>
      </c>
      <c r="T49" s="231"/>
      <c r="U49" s="231"/>
      <c r="V49" s="230"/>
      <c r="W49" s="230"/>
      <c r="X49" s="6"/>
    </row>
    <row r="50" spans="1:24" ht="15.75" customHeight="1">
      <c r="A50" s="222"/>
      <c r="B50" s="75"/>
      <c r="C50" s="75"/>
      <c r="D50" s="75" t="s">
        <v>618</v>
      </c>
      <c r="E50" s="75"/>
      <c r="F50" s="75"/>
      <c r="G50" s="75"/>
      <c r="H50" s="75"/>
      <c r="I50" s="75" t="s">
        <v>619</v>
      </c>
      <c r="J50" s="75"/>
      <c r="K50" s="75"/>
      <c r="L50" s="75"/>
      <c r="M50" s="223"/>
      <c r="N50" s="229"/>
      <c r="O50" s="230"/>
      <c r="P50" s="230"/>
      <c r="Q50" s="231">
        <v>36205</v>
      </c>
      <c r="R50" s="230"/>
      <c r="S50" s="231">
        <v>36205</v>
      </c>
      <c r="T50" s="231"/>
      <c r="U50" s="231"/>
      <c r="V50" s="230"/>
      <c r="W50" s="230"/>
      <c r="X50" s="6"/>
    </row>
    <row r="51" spans="1:24" ht="15.75" customHeight="1">
      <c r="A51" s="222"/>
      <c r="B51" s="75"/>
      <c r="C51" s="75"/>
      <c r="D51" s="75" t="s">
        <v>620</v>
      </c>
      <c r="E51" s="75"/>
      <c r="F51" s="75"/>
      <c r="G51" s="75"/>
      <c r="H51" s="75"/>
      <c r="I51" s="75" t="s">
        <v>621</v>
      </c>
      <c r="J51" s="75"/>
      <c r="K51" s="75"/>
      <c r="L51" s="75"/>
      <c r="M51" s="223"/>
      <c r="N51" s="229"/>
      <c r="O51" s="230"/>
      <c r="P51" s="230"/>
      <c r="Q51" s="231">
        <v>18200</v>
      </c>
      <c r="R51" s="230"/>
      <c r="S51" s="231">
        <v>18200</v>
      </c>
      <c r="T51" s="231"/>
      <c r="U51" s="231"/>
      <c r="V51" s="230"/>
      <c r="W51" s="230"/>
      <c r="X51" s="6"/>
    </row>
    <row r="52" spans="1:24" ht="15.75" customHeight="1">
      <c r="A52" s="222"/>
      <c r="B52" s="75"/>
      <c r="C52" s="75"/>
      <c r="D52" s="75" t="s">
        <v>622</v>
      </c>
      <c r="E52" s="75"/>
      <c r="F52" s="75"/>
      <c r="G52" s="75"/>
      <c r="H52" s="75"/>
      <c r="I52" s="75" t="s">
        <v>623</v>
      </c>
      <c r="J52" s="75"/>
      <c r="K52" s="75"/>
      <c r="L52" s="75"/>
      <c r="M52" s="223"/>
      <c r="N52" s="229"/>
      <c r="O52" s="230"/>
      <c r="P52" s="230"/>
      <c r="Q52" s="231">
        <v>61947</v>
      </c>
      <c r="R52" s="230"/>
      <c r="S52" s="231">
        <v>61947</v>
      </c>
      <c r="T52" s="231"/>
      <c r="U52" s="231"/>
      <c r="V52" s="230"/>
      <c r="W52" s="230"/>
      <c r="X52" s="6"/>
    </row>
    <row r="53" spans="1:24" ht="15.75" customHeight="1">
      <c r="A53" s="222"/>
      <c r="B53" s="75"/>
      <c r="C53" s="75"/>
      <c r="D53" s="75" t="s">
        <v>624</v>
      </c>
      <c r="E53" s="75"/>
      <c r="F53" s="75"/>
      <c r="G53" s="75"/>
      <c r="H53" s="75"/>
      <c r="I53" s="75" t="s">
        <v>625</v>
      </c>
      <c r="J53" s="75"/>
      <c r="K53" s="75"/>
      <c r="L53" s="75"/>
      <c r="M53" s="223"/>
      <c r="N53" s="229"/>
      <c r="O53" s="231"/>
      <c r="P53" s="230"/>
      <c r="Q53" s="231">
        <v>53018</v>
      </c>
      <c r="R53" s="230"/>
      <c r="S53" s="231">
        <v>53018</v>
      </c>
      <c r="T53" s="231"/>
      <c r="U53" s="231"/>
      <c r="V53" s="230"/>
      <c r="W53" s="231"/>
      <c r="X53" s="6"/>
    </row>
    <row r="54" spans="1:24" ht="15.75" customHeight="1">
      <c r="A54" s="222"/>
      <c r="B54" s="75"/>
      <c r="C54" s="75" t="s">
        <v>626</v>
      </c>
      <c r="D54" s="75"/>
      <c r="E54" s="75"/>
      <c r="F54" s="75"/>
      <c r="G54" s="75" t="s">
        <v>627</v>
      </c>
      <c r="H54" s="75"/>
      <c r="I54" s="75"/>
      <c r="J54" s="75"/>
      <c r="K54" s="75"/>
      <c r="L54" s="75"/>
      <c r="M54" s="223"/>
      <c r="N54" s="229"/>
      <c r="O54" s="230"/>
      <c r="P54" s="230"/>
      <c r="Q54" s="231">
        <v>31605</v>
      </c>
      <c r="R54" s="230"/>
      <c r="S54" s="231">
        <v>31605</v>
      </c>
      <c r="T54" s="231"/>
      <c r="U54" s="231"/>
      <c r="V54" s="230"/>
      <c r="W54" s="230"/>
      <c r="X54" s="6"/>
    </row>
    <row r="55" spans="1:24" ht="15.75" customHeight="1">
      <c r="A55" s="222"/>
      <c r="B55" s="75"/>
      <c r="C55" s="75"/>
      <c r="D55" s="75" t="s">
        <v>628</v>
      </c>
      <c r="E55" s="75"/>
      <c r="F55" s="75"/>
      <c r="G55" s="75"/>
      <c r="H55" s="75"/>
      <c r="I55" s="75" t="s">
        <v>627</v>
      </c>
      <c r="J55" s="75"/>
      <c r="K55" s="75"/>
      <c r="L55" s="75"/>
      <c r="M55" s="223"/>
      <c r="N55" s="229"/>
      <c r="O55" s="230"/>
      <c r="P55" s="230"/>
      <c r="Q55" s="231">
        <v>31605</v>
      </c>
      <c r="R55" s="230"/>
      <c r="S55" s="231">
        <v>31605</v>
      </c>
      <c r="T55" s="231"/>
      <c r="U55" s="231"/>
      <c r="V55" s="230"/>
      <c r="W55" s="230"/>
      <c r="X55" s="6"/>
    </row>
    <row r="56" spans="1:24" ht="15.75" customHeight="1">
      <c r="A56" s="222"/>
      <c r="B56" s="75" t="s">
        <v>541</v>
      </c>
      <c r="C56" s="75"/>
      <c r="D56" s="75"/>
      <c r="E56" s="75"/>
      <c r="F56" s="75" t="s">
        <v>629</v>
      </c>
      <c r="G56" s="75"/>
      <c r="H56" s="75"/>
      <c r="I56" s="75"/>
      <c r="J56" s="75"/>
      <c r="K56" s="75"/>
      <c r="L56" s="75"/>
      <c r="M56" s="223"/>
      <c r="N56" s="229"/>
      <c r="O56" s="230">
        <v>692000</v>
      </c>
      <c r="P56" s="230"/>
      <c r="Q56" s="231">
        <v>224256</v>
      </c>
      <c r="R56" s="230"/>
      <c r="S56" s="231">
        <v>-467744</v>
      </c>
      <c r="T56" s="231"/>
      <c r="U56" s="231"/>
      <c r="V56" s="230"/>
      <c r="W56" s="230" t="s">
        <v>630</v>
      </c>
      <c r="X56" s="6"/>
    </row>
    <row r="57" spans="1:24" ht="15.75" customHeight="1">
      <c r="A57" s="222"/>
      <c r="B57" s="75"/>
      <c r="C57" s="75" t="s">
        <v>631</v>
      </c>
      <c r="D57" s="75"/>
      <c r="E57" s="75"/>
      <c r="F57" s="75"/>
      <c r="G57" s="75" t="s">
        <v>632</v>
      </c>
      <c r="H57" s="75"/>
      <c r="I57" s="75"/>
      <c r="J57" s="75"/>
      <c r="K57" s="75"/>
      <c r="L57" s="75"/>
      <c r="M57" s="223"/>
      <c r="N57" s="229"/>
      <c r="O57" s="230"/>
      <c r="P57" s="230"/>
      <c r="Q57" s="231">
        <v>224256</v>
      </c>
      <c r="R57" s="230"/>
      <c r="S57" s="231">
        <v>224256</v>
      </c>
      <c r="T57" s="231"/>
      <c r="U57" s="231"/>
      <c r="V57" s="230"/>
      <c r="W57" s="230"/>
      <c r="X57" s="6"/>
    </row>
    <row r="58" spans="1:24" ht="15.75" customHeight="1">
      <c r="A58" s="222"/>
      <c r="B58" s="75"/>
      <c r="C58" s="75"/>
      <c r="D58" s="75" t="s">
        <v>633</v>
      </c>
      <c r="E58" s="75"/>
      <c r="F58" s="75"/>
      <c r="G58" s="75"/>
      <c r="H58" s="75"/>
      <c r="I58" s="75" t="s">
        <v>634</v>
      </c>
      <c r="J58" s="75"/>
      <c r="K58" s="75"/>
      <c r="L58" s="75"/>
      <c r="M58" s="223"/>
      <c r="N58" s="229"/>
      <c r="O58" s="230"/>
      <c r="P58" s="230"/>
      <c r="Q58" s="231">
        <v>78667</v>
      </c>
      <c r="R58" s="230"/>
      <c r="S58" s="231">
        <v>78667</v>
      </c>
      <c r="T58" s="231"/>
      <c r="U58" s="231"/>
      <c r="V58" s="230"/>
      <c r="W58" s="230"/>
      <c r="X58" s="6"/>
    </row>
    <row r="59" spans="1:24" ht="15.75" customHeight="1">
      <c r="A59" s="222"/>
      <c r="B59" s="75"/>
      <c r="C59" s="75"/>
      <c r="D59" s="75" t="s">
        <v>635</v>
      </c>
      <c r="E59" s="75"/>
      <c r="F59" s="75"/>
      <c r="G59" s="75"/>
      <c r="H59" s="75"/>
      <c r="I59" s="75" t="s">
        <v>636</v>
      </c>
      <c r="J59" s="75"/>
      <c r="K59" s="75"/>
      <c r="L59" s="75"/>
      <c r="M59" s="223"/>
      <c r="N59" s="229"/>
      <c r="O59" s="230"/>
      <c r="P59" s="230"/>
      <c r="Q59" s="231">
        <v>9000</v>
      </c>
      <c r="R59" s="230"/>
      <c r="S59" s="231">
        <v>9000</v>
      </c>
      <c r="T59" s="231"/>
      <c r="U59" s="231"/>
      <c r="V59" s="230"/>
      <c r="W59" s="230"/>
      <c r="X59" s="6"/>
    </row>
    <row r="60" spans="1:24" ht="15.75" customHeight="1">
      <c r="A60" s="222"/>
      <c r="B60" s="75"/>
      <c r="C60" s="75"/>
      <c r="D60" s="75" t="s">
        <v>637</v>
      </c>
      <c r="E60" s="75"/>
      <c r="F60" s="75"/>
      <c r="G60" s="75"/>
      <c r="H60" s="75"/>
      <c r="I60" s="75" t="s">
        <v>638</v>
      </c>
      <c r="J60" s="75"/>
      <c r="K60" s="75"/>
      <c r="L60" s="75"/>
      <c r="M60" s="223"/>
      <c r="N60" s="229"/>
      <c r="O60" s="230"/>
      <c r="P60" s="230"/>
      <c r="Q60" s="231">
        <v>6320</v>
      </c>
      <c r="R60" s="230"/>
      <c r="S60" s="231">
        <v>6320</v>
      </c>
      <c r="T60" s="231"/>
      <c r="U60" s="231"/>
      <c r="V60" s="230"/>
      <c r="W60" s="230"/>
      <c r="X60" s="6"/>
    </row>
    <row r="61" spans="1:24" ht="15.75" customHeight="1">
      <c r="A61" s="224"/>
      <c r="B61" s="76"/>
      <c r="C61" s="76"/>
      <c r="D61" s="76" t="s">
        <v>639</v>
      </c>
      <c r="E61" s="76"/>
      <c r="F61" s="76"/>
      <c r="G61" s="76"/>
      <c r="H61" s="76"/>
      <c r="I61" s="76" t="s">
        <v>640</v>
      </c>
      <c r="J61" s="76"/>
      <c r="K61" s="76"/>
      <c r="L61" s="76"/>
      <c r="M61" s="225"/>
      <c r="N61" s="232"/>
      <c r="O61" s="233"/>
      <c r="P61" s="233"/>
      <c r="Q61" s="234">
        <v>3389</v>
      </c>
      <c r="R61" s="233"/>
      <c r="S61" s="234">
        <v>3389</v>
      </c>
      <c r="T61" s="234"/>
      <c r="U61" s="234"/>
      <c r="V61" s="233"/>
      <c r="W61" s="233"/>
      <c r="X61" s="6"/>
    </row>
    <row r="62" spans="1:24" ht="15.75" customHeight="1">
      <c r="A62" s="220"/>
      <c r="B62" s="74"/>
      <c r="C62" s="74"/>
      <c r="D62" s="74" t="s">
        <v>641</v>
      </c>
      <c r="E62" s="74"/>
      <c r="F62" s="74"/>
      <c r="G62" s="74"/>
      <c r="H62" s="74"/>
      <c r="I62" s="74" t="s">
        <v>642</v>
      </c>
      <c r="J62" s="74"/>
      <c r="K62" s="74"/>
      <c r="L62" s="74"/>
      <c r="M62" s="221"/>
      <c r="N62" s="226"/>
      <c r="O62" s="227"/>
      <c r="P62" s="228"/>
      <c r="Q62" s="228">
        <v>126880</v>
      </c>
      <c r="R62" s="228"/>
      <c r="S62" s="227">
        <v>126880</v>
      </c>
      <c r="T62" s="227"/>
      <c r="U62" s="227"/>
      <c r="V62" s="228"/>
      <c r="W62" s="227"/>
      <c r="X62" s="6"/>
    </row>
    <row r="63" spans="1:24" ht="15.75" customHeight="1">
      <c r="A63" s="222"/>
      <c r="B63" s="75" t="s">
        <v>643</v>
      </c>
      <c r="C63" s="75"/>
      <c r="D63" s="75"/>
      <c r="E63" s="75"/>
      <c r="F63" s="75" t="s">
        <v>644</v>
      </c>
      <c r="G63" s="75"/>
      <c r="H63" s="75"/>
      <c r="I63" s="75"/>
      <c r="J63" s="75"/>
      <c r="K63" s="75"/>
      <c r="L63" s="75"/>
      <c r="M63" s="223"/>
      <c r="N63" s="229"/>
      <c r="O63" s="231">
        <v>17000</v>
      </c>
      <c r="P63" s="230"/>
      <c r="Q63" s="231">
        <v>8400</v>
      </c>
      <c r="R63" s="230"/>
      <c r="S63" s="231">
        <v>-8600</v>
      </c>
      <c r="T63" s="231"/>
      <c r="U63" s="231"/>
      <c r="V63" s="230"/>
      <c r="W63" s="231" t="s">
        <v>645</v>
      </c>
      <c r="X63" s="6"/>
    </row>
    <row r="64" spans="1:24" ht="15.75" customHeight="1">
      <c r="A64" s="222"/>
      <c r="B64" s="75"/>
      <c r="C64" s="75" t="s">
        <v>646</v>
      </c>
      <c r="D64" s="75"/>
      <c r="E64" s="75"/>
      <c r="F64" s="75"/>
      <c r="G64" s="75" t="s">
        <v>647</v>
      </c>
      <c r="H64" s="75"/>
      <c r="I64" s="75"/>
      <c r="J64" s="75"/>
      <c r="K64" s="75"/>
      <c r="L64" s="75"/>
      <c r="M64" s="223"/>
      <c r="N64" s="229"/>
      <c r="O64" s="231"/>
      <c r="P64" s="230"/>
      <c r="Q64" s="231">
        <v>8400</v>
      </c>
      <c r="R64" s="230"/>
      <c r="S64" s="231">
        <v>8400</v>
      </c>
      <c r="T64" s="231"/>
      <c r="U64" s="231"/>
      <c r="V64" s="230"/>
      <c r="W64" s="231"/>
      <c r="X64" s="6"/>
    </row>
    <row r="65" spans="1:24" ht="15.75" customHeight="1">
      <c r="A65" s="222"/>
      <c r="B65" s="75"/>
      <c r="C65" s="75"/>
      <c r="D65" s="75" t="s">
        <v>648</v>
      </c>
      <c r="E65" s="75"/>
      <c r="F65" s="75"/>
      <c r="G65" s="75"/>
      <c r="H65" s="75"/>
      <c r="I65" s="75" t="s">
        <v>647</v>
      </c>
      <c r="J65" s="75"/>
      <c r="K65" s="75"/>
      <c r="L65" s="75"/>
      <c r="M65" s="223"/>
      <c r="N65" s="229"/>
      <c r="O65" s="231"/>
      <c r="P65" s="230"/>
      <c r="Q65" s="231">
        <v>8400</v>
      </c>
      <c r="R65" s="230"/>
      <c r="S65" s="231">
        <v>8400</v>
      </c>
      <c r="T65" s="231"/>
      <c r="U65" s="231"/>
      <c r="V65" s="230"/>
      <c r="W65" s="231"/>
      <c r="X65" s="6"/>
    </row>
    <row r="66" spans="1:24" ht="15.75" customHeight="1">
      <c r="A66" s="222"/>
      <c r="B66" s="75" t="s">
        <v>649</v>
      </c>
      <c r="C66" s="75"/>
      <c r="D66" s="75"/>
      <c r="E66" s="75"/>
      <c r="F66" s="75" t="s">
        <v>650</v>
      </c>
      <c r="G66" s="75"/>
      <c r="H66" s="75"/>
      <c r="I66" s="75"/>
      <c r="J66" s="75"/>
      <c r="K66" s="75"/>
      <c r="L66" s="75"/>
      <c r="M66" s="223"/>
      <c r="N66" s="229"/>
      <c r="O66" s="231">
        <v>200000</v>
      </c>
      <c r="P66" s="230"/>
      <c r="Q66" s="231">
        <v>77000</v>
      </c>
      <c r="R66" s="230"/>
      <c r="S66" s="231">
        <v>-123000</v>
      </c>
      <c r="T66" s="231"/>
      <c r="U66" s="231"/>
      <c r="V66" s="230"/>
      <c r="W66" s="231" t="s">
        <v>651</v>
      </c>
      <c r="X66" s="6"/>
    </row>
    <row r="67" spans="1:24" ht="15.75" customHeight="1">
      <c r="A67" s="222"/>
      <c r="B67" s="75"/>
      <c r="C67" s="75" t="s">
        <v>652</v>
      </c>
      <c r="D67" s="75"/>
      <c r="E67" s="75"/>
      <c r="F67" s="75"/>
      <c r="G67" s="75" t="s">
        <v>653</v>
      </c>
      <c r="H67" s="75"/>
      <c r="I67" s="75"/>
      <c r="J67" s="75"/>
      <c r="K67" s="75"/>
      <c r="L67" s="75"/>
      <c r="M67" s="223"/>
      <c r="N67" s="229"/>
      <c r="O67" s="231">
        <v>200000</v>
      </c>
      <c r="P67" s="230"/>
      <c r="Q67" s="231">
        <v>77000</v>
      </c>
      <c r="R67" s="230"/>
      <c r="S67" s="231">
        <v>-123000</v>
      </c>
      <c r="T67" s="231"/>
      <c r="U67" s="231"/>
      <c r="V67" s="230"/>
      <c r="W67" s="231" t="s">
        <v>651</v>
      </c>
      <c r="X67" s="6"/>
    </row>
    <row r="68" spans="1:24" ht="15.75" customHeight="1">
      <c r="A68" s="222"/>
      <c r="B68" s="75"/>
      <c r="C68" s="75"/>
      <c r="D68" s="75" t="s">
        <v>654</v>
      </c>
      <c r="E68" s="75"/>
      <c r="F68" s="75"/>
      <c r="G68" s="75"/>
      <c r="H68" s="75"/>
      <c r="I68" s="75" t="s">
        <v>655</v>
      </c>
      <c r="J68" s="75"/>
      <c r="K68" s="75"/>
      <c r="L68" s="75"/>
      <c r="M68" s="223"/>
      <c r="N68" s="229"/>
      <c r="O68" s="230">
        <v>100000</v>
      </c>
      <c r="P68" s="230"/>
      <c r="Q68" s="231"/>
      <c r="R68" s="230"/>
      <c r="S68" s="231">
        <v>-100000</v>
      </c>
      <c r="T68" s="231"/>
      <c r="U68" s="231"/>
      <c r="V68" s="230"/>
      <c r="W68" s="230" t="s">
        <v>656</v>
      </c>
      <c r="X68" s="6"/>
    </row>
    <row r="69" spans="1:24" ht="15.75" customHeight="1">
      <c r="A69" s="222"/>
      <c r="B69" s="75"/>
      <c r="C69" s="75"/>
      <c r="D69" s="75" t="s">
        <v>657</v>
      </c>
      <c r="E69" s="75"/>
      <c r="F69" s="75"/>
      <c r="G69" s="75"/>
      <c r="H69" s="75"/>
      <c r="I69" s="75" t="s">
        <v>658</v>
      </c>
      <c r="J69" s="75"/>
      <c r="K69" s="75"/>
      <c r="L69" s="75"/>
      <c r="M69" s="223"/>
      <c r="N69" s="229"/>
      <c r="O69" s="230">
        <v>50000</v>
      </c>
      <c r="P69" s="230"/>
      <c r="Q69" s="231">
        <v>32000</v>
      </c>
      <c r="R69" s="230"/>
      <c r="S69" s="231">
        <v>-18000</v>
      </c>
      <c r="T69" s="231"/>
      <c r="U69" s="231"/>
      <c r="V69" s="230"/>
      <c r="W69" s="230" t="s">
        <v>659</v>
      </c>
      <c r="X69" s="6"/>
    </row>
    <row r="70" spans="1:24" ht="15.75" customHeight="1">
      <c r="A70" s="222"/>
      <c r="B70" s="75"/>
      <c r="C70" s="75"/>
      <c r="D70" s="75" t="s">
        <v>660</v>
      </c>
      <c r="E70" s="75"/>
      <c r="F70" s="75"/>
      <c r="G70" s="75"/>
      <c r="H70" s="75"/>
      <c r="I70" s="75" t="s">
        <v>661</v>
      </c>
      <c r="J70" s="75"/>
      <c r="K70" s="75"/>
      <c r="L70" s="75"/>
      <c r="M70" s="223"/>
      <c r="N70" s="229"/>
      <c r="O70" s="230">
        <v>50000</v>
      </c>
      <c r="P70" s="230"/>
      <c r="Q70" s="231">
        <v>45000</v>
      </c>
      <c r="R70" s="230"/>
      <c r="S70" s="231">
        <v>-5000</v>
      </c>
      <c r="T70" s="231"/>
      <c r="U70" s="231"/>
      <c r="V70" s="230"/>
      <c r="W70" s="230" t="s">
        <v>662</v>
      </c>
      <c r="X70" s="6"/>
    </row>
    <row r="71" spans="1:24" ht="15.75" customHeight="1">
      <c r="A71" s="222"/>
      <c r="B71" s="75" t="s">
        <v>663</v>
      </c>
      <c r="C71" s="75"/>
      <c r="D71" s="75"/>
      <c r="E71" s="75"/>
      <c r="F71" s="75" t="s">
        <v>664</v>
      </c>
      <c r="G71" s="75"/>
      <c r="H71" s="75"/>
      <c r="I71" s="75"/>
      <c r="J71" s="75"/>
      <c r="K71" s="75"/>
      <c r="L71" s="75"/>
      <c r="M71" s="223"/>
      <c r="N71" s="229"/>
      <c r="O71" s="230">
        <v>88000</v>
      </c>
      <c r="P71" s="230"/>
      <c r="Q71" s="231">
        <v>61565</v>
      </c>
      <c r="R71" s="230"/>
      <c r="S71" s="231">
        <v>-26435</v>
      </c>
      <c r="T71" s="231"/>
      <c r="U71" s="231"/>
      <c r="V71" s="230"/>
      <c r="W71" s="230" t="s">
        <v>665</v>
      </c>
      <c r="X71" s="6"/>
    </row>
    <row r="72" spans="1:24" ht="15.75" customHeight="1">
      <c r="A72" s="222"/>
      <c r="B72" s="75"/>
      <c r="C72" s="75" t="s">
        <v>666</v>
      </c>
      <c r="D72" s="75"/>
      <c r="E72" s="75"/>
      <c r="F72" s="75"/>
      <c r="G72" s="75" t="s">
        <v>667</v>
      </c>
      <c r="H72" s="75"/>
      <c r="I72" s="75"/>
      <c r="J72" s="75"/>
      <c r="K72" s="75"/>
      <c r="L72" s="75"/>
      <c r="M72" s="223"/>
      <c r="N72" s="229"/>
      <c r="O72" s="230"/>
      <c r="P72" s="230"/>
      <c r="Q72" s="231">
        <v>2000</v>
      </c>
      <c r="R72" s="230"/>
      <c r="S72" s="231">
        <v>2000</v>
      </c>
      <c r="T72" s="231"/>
      <c r="U72" s="231"/>
      <c r="V72" s="230"/>
      <c r="W72" s="230"/>
      <c r="X72" s="6"/>
    </row>
    <row r="73" spans="1:24" ht="15.75" customHeight="1">
      <c r="A73" s="222"/>
      <c r="B73" s="75"/>
      <c r="C73" s="75"/>
      <c r="D73" s="75" t="s">
        <v>668</v>
      </c>
      <c r="E73" s="75"/>
      <c r="F73" s="75"/>
      <c r="G73" s="75"/>
      <c r="H73" s="75"/>
      <c r="I73" s="75" t="s">
        <v>669</v>
      </c>
      <c r="J73" s="75"/>
      <c r="K73" s="75"/>
      <c r="L73" s="75"/>
      <c r="M73" s="223"/>
      <c r="N73" s="229"/>
      <c r="O73" s="230"/>
      <c r="P73" s="230"/>
      <c r="Q73" s="231">
        <v>2000</v>
      </c>
      <c r="R73" s="230"/>
      <c r="S73" s="231">
        <v>2000</v>
      </c>
      <c r="T73" s="231"/>
      <c r="U73" s="231"/>
      <c r="V73" s="230"/>
      <c r="W73" s="230"/>
      <c r="X73" s="6"/>
    </row>
    <row r="74" spans="1:24" ht="15.75" customHeight="1">
      <c r="A74" s="222"/>
      <c r="B74" s="75"/>
      <c r="C74" s="75" t="s">
        <v>670</v>
      </c>
      <c r="D74" s="75"/>
      <c r="E74" s="75"/>
      <c r="F74" s="75"/>
      <c r="G74" s="75" t="s">
        <v>671</v>
      </c>
      <c r="H74" s="75"/>
      <c r="I74" s="75"/>
      <c r="J74" s="75"/>
      <c r="K74" s="75"/>
      <c r="L74" s="75"/>
      <c r="M74" s="223"/>
      <c r="N74" s="229"/>
      <c r="O74" s="230"/>
      <c r="P74" s="230"/>
      <c r="Q74" s="231">
        <v>22000</v>
      </c>
      <c r="R74" s="230"/>
      <c r="S74" s="231">
        <v>22000</v>
      </c>
      <c r="T74" s="231"/>
      <c r="U74" s="231"/>
      <c r="V74" s="230"/>
      <c r="W74" s="230"/>
      <c r="X74" s="6"/>
    </row>
    <row r="75" spans="1:24" ht="15.75" customHeight="1">
      <c r="A75" s="222"/>
      <c r="B75" s="75"/>
      <c r="C75" s="75"/>
      <c r="D75" s="75" t="s">
        <v>672</v>
      </c>
      <c r="E75" s="75"/>
      <c r="F75" s="75"/>
      <c r="G75" s="75"/>
      <c r="H75" s="75"/>
      <c r="I75" s="75" t="s">
        <v>673</v>
      </c>
      <c r="J75" s="75"/>
      <c r="K75" s="75"/>
      <c r="L75" s="75"/>
      <c r="M75" s="223"/>
      <c r="N75" s="229"/>
      <c r="O75" s="230"/>
      <c r="P75" s="230"/>
      <c r="Q75" s="231">
        <v>22000</v>
      </c>
      <c r="R75" s="230"/>
      <c r="S75" s="231">
        <v>22000</v>
      </c>
      <c r="T75" s="231"/>
      <c r="U75" s="231"/>
      <c r="V75" s="230"/>
      <c r="W75" s="230"/>
      <c r="X75" s="6"/>
    </row>
    <row r="76" spans="1:24" ht="15.75" customHeight="1">
      <c r="A76" s="222"/>
      <c r="B76" s="75"/>
      <c r="C76" s="75" t="s">
        <v>674</v>
      </c>
      <c r="D76" s="75"/>
      <c r="E76" s="75"/>
      <c r="F76" s="75"/>
      <c r="G76" s="75" t="s">
        <v>675</v>
      </c>
      <c r="H76" s="75"/>
      <c r="I76" s="75"/>
      <c r="J76" s="75"/>
      <c r="K76" s="75"/>
      <c r="L76" s="75"/>
      <c r="M76" s="223"/>
      <c r="N76" s="229"/>
      <c r="O76" s="230"/>
      <c r="P76" s="230"/>
      <c r="Q76" s="231">
        <v>37565</v>
      </c>
      <c r="R76" s="230"/>
      <c r="S76" s="231">
        <v>37565</v>
      </c>
      <c r="T76" s="231"/>
      <c r="U76" s="231"/>
      <c r="V76" s="230"/>
      <c r="W76" s="230"/>
      <c r="X76" s="6"/>
    </row>
    <row r="77" spans="1:24" ht="15.75" customHeight="1">
      <c r="A77" s="222"/>
      <c r="B77" s="75"/>
      <c r="C77" s="75"/>
      <c r="D77" s="75" t="s">
        <v>676</v>
      </c>
      <c r="E77" s="75"/>
      <c r="F77" s="75"/>
      <c r="G77" s="75"/>
      <c r="H77" s="75"/>
      <c r="I77" s="75" t="s">
        <v>677</v>
      </c>
      <c r="J77" s="75"/>
      <c r="K77" s="75"/>
      <c r="L77" s="75"/>
      <c r="M77" s="223"/>
      <c r="N77" s="229"/>
      <c r="O77" s="230"/>
      <c r="P77" s="230"/>
      <c r="Q77" s="231">
        <v>37565</v>
      </c>
      <c r="R77" s="230"/>
      <c r="S77" s="231">
        <v>37565</v>
      </c>
      <c r="T77" s="231"/>
      <c r="U77" s="231"/>
      <c r="V77" s="230"/>
      <c r="W77" s="230"/>
      <c r="X77" s="6"/>
    </row>
    <row r="78" spans="1:24" ht="15.75" customHeight="1">
      <c r="A78" s="222"/>
      <c r="B78" s="75" t="s">
        <v>678</v>
      </c>
      <c r="C78" s="75"/>
      <c r="D78" s="75"/>
      <c r="E78" s="75"/>
      <c r="F78" s="75" t="s">
        <v>201</v>
      </c>
      <c r="G78" s="75"/>
      <c r="H78" s="75"/>
      <c r="I78" s="75"/>
      <c r="J78" s="75"/>
      <c r="K78" s="75"/>
      <c r="L78" s="75"/>
      <c r="M78" s="223"/>
      <c r="N78" s="229"/>
      <c r="O78" s="230">
        <v>141000</v>
      </c>
      <c r="P78" s="230"/>
      <c r="Q78" s="231">
        <v>45160</v>
      </c>
      <c r="R78" s="230"/>
      <c r="S78" s="231">
        <v>-95840</v>
      </c>
      <c r="T78" s="231"/>
      <c r="U78" s="231"/>
      <c r="V78" s="230"/>
      <c r="W78" s="230" t="s">
        <v>679</v>
      </c>
      <c r="X78" s="6"/>
    </row>
    <row r="79" spans="1:24" ht="15.75" customHeight="1">
      <c r="A79" s="222"/>
      <c r="B79" s="75"/>
      <c r="C79" s="75" t="s">
        <v>680</v>
      </c>
      <c r="D79" s="75"/>
      <c r="E79" s="75"/>
      <c r="F79" s="75"/>
      <c r="G79" s="75" t="s">
        <v>681</v>
      </c>
      <c r="H79" s="75"/>
      <c r="I79" s="75"/>
      <c r="J79" s="75"/>
      <c r="K79" s="75"/>
      <c r="L79" s="75"/>
      <c r="M79" s="223"/>
      <c r="N79" s="229"/>
      <c r="O79" s="230"/>
      <c r="P79" s="230"/>
      <c r="Q79" s="231">
        <v>45160</v>
      </c>
      <c r="R79" s="230"/>
      <c r="S79" s="231">
        <v>45160</v>
      </c>
      <c r="T79" s="231"/>
      <c r="U79" s="231"/>
      <c r="V79" s="230"/>
      <c r="W79" s="230"/>
      <c r="X79" s="6"/>
    </row>
    <row r="80" spans="1:24" ht="15.75" customHeight="1">
      <c r="A80" s="222"/>
      <c r="B80" s="75"/>
      <c r="C80" s="75"/>
      <c r="D80" s="75" t="s">
        <v>682</v>
      </c>
      <c r="E80" s="75"/>
      <c r="F80" s="75"/>
      <c r="G80" s="75"/>
      <c r="H80" s="75"/>
      <c r="I80" s="75" t="s">
        <v>201</v>
      </c>
      <c r="J80" s="75"/>
      <c r="K80" s="75"/>
      <c r="L80" s="75"/>
      <c r="M80" s="223"/>
      <c r="N80" s="229"/>
      <c r="O80" s="230"/>
      <c r="P80" s="230"/>
      <c r="Q80" s="231">
        <v>45160</v>
      </c>
      <c r="R80" s="230"/>
      <c r="S80" s="231">
        <v>45160</v>
      </c>
      <c r="T80" s="231"/>
      <c r="U80" s="231"/>
      <c r="V80" s="230"/>
      <c r="W80" s="230"/>
      <c r="X80" s="6"/>
    </row>
    <row r="81" spans="1:24" ht="15.75" customHeight="1">
      <c r="A81" s="222"/>
      <c r="B81" s="75"/>
      <c r="C81" s="75"/>
      <c r="D81" s="75" t="s">
        <v>683</v>
      </c>
      <c r="E81" s="75"/>
      <c r="F81" s="75"/>
      <c r="G81" s="75"/>
      <c r="H81" s="75"/>
      <c r="I81" s="75"/>
      <c r="J81" s="75"/>
      <c r="K81" s="75"/>
      <c r="L81" s="75"/>
      <c r="M81" s="223"/>
      <c r="N81" s="229"/>
      <c r="O81" s="230">
        <v>138421000</v>
      </c>
      <c r="P81" s="230"/>
      <c r="Q81" s="231">
        <v>108261197</v>
      </c>
      <c r="R81" s="230"/>
      <c r="S81" s="231">
        <v>-30159803</v>
      </c>
      <c r="T81" s="231"/>
      <c r="U81" s="231"/>
      <c r="V81" s="230"/>
      <c r="W81" s="230" t="s">
        <v>684</v>
      </c>
      <c r="X81" s="6"/>
    </row>
    <row r="82" spans="1:24" ht="15.75" customHeight="1">
      <c r="A82" s="222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223"/>
      <c r="N82" s="229"/>
      <c r="O82" s="230"/>
      <c r="P82" s="230"/>
      <c r="Q82" s="231"/>
      <c r="R82" s="230"/>
      <c r="S82" s="231"/>
      <c r="T82" s="231"/>
      <c r="U82" s="231"/>
      <c r="V82" s="230"/>
      <c r="W82" s="230"/>
      <c r="X82" s="6"/>
    </row>
    <row r="83" spans="1:24" ht="15.75" customHeight="1">
      <c r="A83" s="222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223"/>
      <c r="N83" s="229"/>
      <c r="O83" s="231"/>
      <c r="P83" s="230"/>
      <c r="Q83" s="231"/>
      <c r="R83" s="230"/>
      <c r="S83" s="231"/>
      <c r="T83" s="231"/>
      <c r="U83" s="231"/>
      <c r="V83" s="230"/>
      <c r="W83" s="231"/>
      <c r="X83" s="6"/>
    </row>
    <row r="84" spans="1:24" ht="15.75" customHeight="1">
      <c r="A84" s="222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223"/>
      <c r="N84" s="229"/>
      <c r="O84" s="230"/>
      <c r="P84" s="230"/>
      <c r="Q84" s="231"/>
      <c r="R84" s="230"/>
      <c r="S84" s="231"/>
      <c r="T84" s="231"/>
      <c r="U84" s="231"/>
      <c r="V84" s="230"/>
      <c r="W84" s="230"/>
      <c r="X84" s="6"/>
    </row>
    <row r="85" spans="1:24" ht="15.75" customHeight="1">
      <c r="A85" s="222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223"/>
      <c r="N85" s="229"/>
      <c r="O85" s="230"/>
      <c r="P85" s="230"/>
      <c r="Q85" s="231"/>
      <c r="R85" s="230"/>
      <c r="S85" s="231"/>
      <c r="T85" s="231"/>
      <c r="U85" s="231"/>
      <c r="V85" s="230"/>
      <c r="W85" s="230"/>
      <c r="X85" s="6"/>
    </row>
    <row r="86" spans="1:24" ht="15.75" customHeight="1">
      <c r="A86" s="77"/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225"/>
      <c r="N86" s="232"/>
      <c r="O86" s="234"/>
      <c r="P86" s="233"/>
      <c r="Q86" s="234"/>
      <c r="R86" s="233"/>
      <c r="S86" s="234"/>
      <c r="T86" s="234"/>
      <c r="U86" s="234"/>
      <c r="V86" s="233"/>
      <c r="W86" s="234"/>
      <c r="X86" s="6"/>
    </row>
    <row r="87" spans="1:24" ht="26.25" customHeight="1">
      <c r="B87" s="207"/>
      <c r="C87" s="207"/>
      <c r="D87" s="207"/>
      <c r="E87" s="207"/>
      <c r="F87" s="207"/>
      <c r="G87" s="207"/>
      <c r="H87" s="207"/>
      <c r="I87" s="207"/>
      <c r="J87" s="207"/>
      <c r="K87" s="207"/>
      <c r="L87" s="207"/>
      <c r="M87" s="207"/>
      <c r="N87" s="207"/>
      <c r="O87" s="207"/>
      <c r="P87" s="207"/>
      <c r="Q87" s="207"/>
      <c r="R87" s="207"/>
      <c r="S87" s="207"/>
      <c r="T87" s="207"/>
      <c r="U87" s="207"/>
      <c r="V87" s="207"/>
      <c r="W87" s="207"/>
    </row>
    <row r="88" spans="1:24" ht="30" customHeight="1">
      <c r="B88" s="207"/>
      <c r="C88" s="207"/>
      <c r="D88" s="207"/>
      <c r="E88" s="207"/>
      <c r="F88" s="207"/>
      <c r="G88" s="207"/>
      <c r="H88" s="207"/>
      <c r="I88" s="207"/>
      <c r="J88" s="207"/>
      <c r="K88" s="207"/>
      <c r="L88" s="207"/>
      <c r="M88" s="207"/>
      <c r="N88" s="207"/>
      <c r="O88" s="207"/>
      <c r="P88" s="207"/>
      <c r="Q88" s="207"/>
      <c r="R88" s="207"/>
      <c r="S88" s="207"/>
      <c r="T88" s="207"/>
      <c r="U88" s="207"/>
      <c r="V88" s="207"/>
      <c r="W88" s="207"/>
    </row>
    <row r="89" spans="1:24" ht="12.75" customHeight="1">
      <c r="B89" s="207"/>
      <c r="C89" s="207"/>
      <c r="D89" s="207"/>
      <c r="E89" s="207"/>
      <c r="F89" s="207"/>
      <c r="G89" s="207"/>
      <c r="H89" s="207"/>
      <c r="I89" s="207"/>
      <c r="J89" s="207"/>
      <c r="K89" s="207"/>
      <c r="L89" s="207"/>
      <c r="M89" s="207"/>
      <c r="N89" s="207"/>
      <c r="O89" s="207"/>
      <c r="P89" s="207"/>
      <c r="Q89" s="207"/>
      <c r="R89" s="207"/>
      <c r="S89" s="207"/>
      <c r="T89" s="207"/>
      <c r="U89" s="207"/>
      <c r="V89" s="207"/>
      <c r="W89" s="207"/>
    </row>
    <row r="90" spans="1:24" ht="12.75" customHeight="1">
      <c r="B90" s="207"/>
      <c r="C90" s="207"/>
      <c r="D90" s="207"/>
      <c r="E90" s="207"/>
      <c r="F90" s="207"/>
      <c r="G90" s="207"/>
      <c r="H90" s="207"/>
      <c r="I90" s="207"/>
      <c r="J90" s="207"/>
      <c r="K90" s="207"/>
      <c r="L90" s="207"/>
      <c r="M90" s="207"/>
      <c r="N90" s="207"/>
      <c r="O90" s="207"/>
      <c r="P90" s="207"/>
      <c r="Q90" s="207"/>
      <c r="R90" s="207"/>
      <c r="S90" s="207"/>
      <c r="T90" s="207"/>
      <c r="U90" s="207"/>
      <c r="V90" s="207"/>
      <c r="W90" s="207"/>
    </row>
    <row r="91" spans="1:24" ht="12.75" customHeight="1">
      <c r="B91" s="207"/>
      <c r="C91" s="207"/>
      <c r="D91" s="207"/>
      <c r="E91" s="207"/>
      <c r="F91" s="207"/>
      <c r="G91" s="207"/>
      <c r="H91" s="207"/>
      <c r="I91" s="207"/>
      <c r="J91" s="207"/>
      <c r="K91" s="207"/>
      <c r="L91" s="207"/>
      <c r="M91" s="207"/>
      <c r="N91" s="207"/>
      <c r="O91" s="207"/>
      <c r="P91" s="207"/>
      <c r="Q91" s="207"/>
      <c r="R91" s="207"/>
      <c r="S91" s="207"/>
      <c r="T91" s="207"/>
      <c r="U91" s="207"/>
      <c r="V91" s="207"/>
      <c r="W91" s="207"/>
    </row>
    <row r="92" spans="1:24" ht="12.75" customHeight="1">
      <c r="B92" s="207"/>
      <c r="C92" s="207"/>
      <c r="D92" s="207"/>
      <c r="E92" s="207"/>
      <c r="F92" s="207"/>
      <c r="G92" s="207"/>
      <c r="H92" s="207"/>
      <c r="I92" s="207"/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</row>
    <row r="93" spans="1:24" ht="12.75" customHeight="1">
      <c r="B93" s="207"/>
      <c r="C93" s="207"/>
      <c r="D93" s="207"/>
      <c r="E93" s="207"/>
      <c r="F93" s="207"/>
      <c r="G93" s="207"/>
      <c r="H93" s="207"/>
      <c r="I93" s="207"/>
      <c r="J93" s="207"/>
      <c r="K93" s="207"/>
      <c r="L93" s="207"/>
      <c r="M93" s="207"/>
      <c r="N93" s="207"/>
      <c r="O93" s="207"/>
      <c r="P93" s="207"/>
      <c r="Q93" s="207"/>
      <c r="R93" s="207"/>
      <c r="S93" s="207"/>
      <c r="T93" s="207"/>
      <c r="U93" s="207"/>
      <c r="V93" s="207"/>
      <c r="W93" s="207"/>
    </row>
    <row r="94" spans="1:24" ht="12.75" customHeight="1">
      <c r="B94" s="207"/>
      <c r="C94" s="207"/>
      <c r="D94" s="207"/>
      <c r="E94" s="207"/>
      <c r="F94" s="207"/>
      <c r="G94" s="207"/>
      <c r="H94" s="207"/>
      <c r="I94" s="207"/>
      <c r="J94" s="207"/>
      <c r="K94" s="207"/>
      <c r="L94" s="207"/>
      <c r="M94" s="207"/>
      <c r="N94" s="207"/>
      <c r="O94" s="207"/>
      <c r="P94" s="207"/>
      <c r="Q94" s="207"/>
      <c r="R94" s="207"/>
      <c r="S94" s="207"/>
      <c r="T94" s="207"/>
      <c r="U94" s="207"/>
      <c r="V94" s="207"/>
      <c r="W94" s="207"/>
    </row>
    <row r="95" spans="1:24" ht="12.75" customHeight="1">
      <c r="B95" s="207"/>
      <c r="C95" s="207"/>
      <c r="D95" s="207"/>
      <c r="E95" s="207"/>
      <c r="F95" s="207"/>
      <c r="G95" s="207"/>
      <c r="H95" s="207"/>
      <c r="I95" s="207"/>
      <c r="J95" s="207"/>
      <c r="K95" s="207"/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</row>
    <row r="96" spans="1:24" ht="12.75" customHeight="1">
      <c r="B96" s="207"/>
      <c r="C96" s="207"/>
      <c r="D96" s="207"/>
      <c r="E96" s="207"/>
      <c r="F96" s="207"/>
      <c r="G96" s="207"/>
      <c r="H96" s="207"/>
      <c r="I96" s="207"/>
      <c r="J96" s="207"/>
      <c r="K96" s="207"/>
      <c r="L96" s="207"/>
      <c r="M96" s="207"/>
      <c r="N96" s="207"/>
      <c r="O96" s="207"/>
      <c r="P96" s="207"/>
      <c r="Q96" s="207"/>
      <c r="R96" s="207"/>
      <c r="S96" s="207"/>
      <c r="T96" s="207"/>
      <c r="U96" s="207"/>
      <c r="V96" s="207"/>
      <c r="W96" s="207"/>
    </row>
    <row r="97" spans="2:23" ht="12.75" customHeight="1">
      <c r="B97" s="207"/>
      <c r="C97" s="207"/>
      <c r="D97" s="207"/>
      <c r="E97" s="207"/>
      <c r="F97" s="207"/>
      <c r="G97" s="207"/>
      <c r="H97" s="207"/>
      <c r="I97" s="207"/>
      <c r="J97" s="207"/>
      <c r="K97" s="207"/>
      <c r="L97" s="207"/>
      <c r="M97" s="207"/>
      <c r="N97" s="207"/>
      <c r="O97" s="207"/>
      <c r="P97" s="207"/>
      <c r="Q97" s="207"/>
      <c r="R97" s="207"/>
      <c r="S97" s="207"/>
      <c r="T97" s="207"/>
      <c r="U97" s="207"/>
      <c r="V97" s="207"/>
      <c r="W97" s="207"/>
    </row>
    <row r="98" spans="2:23" ht="12.75" customHeight="1">
      <c r="B98" s="207"/>
      <c r="C98" s="207"/>
      <c r="D98" s="207"/>
      <c r="E98" s="207"/>
      <c r="F98" s="207"/>
      <c r="G98" s="207"/>
      <c r="H98" s="207"/>
      <c r="I98" s="207"/>
      <c r="J98" s="207"/>
      <c r="K98" s="207"/>
      <c r="L98" s="207"/>
      <c r="M98" s="207"/>
      <c r="N98" s="207"/>
      <c r="O98" s="207"/>
      <c r="P98" s="207"/>
      <c r="Q98" s="207"/>
      <c r="R98" s="207"/>
      <c r="S98" s="207"/>
      <c r="T98" s="207"/>
      <c r="U98" s="207"/>
      <c r="V98" s="207"/>
      <c r="W98" s="207"/>
    </row>
    <row r="99" spans="2:23" ht="12.75" customHeight="1">
      <c r="B99" s="207"/>
      <c r="C99" s="207"/>
      <c r="D99" s="207"/>
      <c r="E99" s="207"/>
      <c r="F99" s="207"/>
      <c r="G99" s="207"/>
      <c r="H99" s="207"/>
      <c r="I99" s="207"/>
      <c r="J99" s="207"/>
      <c r="K99" s="207"/>
      <c r="L99" s="207"/>
      <c r="M99" s="207"/>
      <c r="N99" s="207"/>
      <c r="O99" s="207"/>
      <c r="P99" s="207"/>
      <c r="Q99" s="207"/>
      <c r="R99" s="207"/>
      <c r="S99" s="207"/>
      <c r="T99" s="207"/>
      <c r="U99" s="207"/>
      <c r="V99" s="207"/>
      <c r="W99" s="207"/>
    </row>
    <row r="100" spans="2:23" ht="12.75" customHeight="1">
      <c r="B100" s="207"/>
      <c r="C100" s="207"/>
      <c r="D100" s="207"/>
      <c r="E100" s="207"/>
      <c r="F100" s="207"/>
      <c r="G100" s="207"/>
      <c r="H100" s="207"/>
      <c r="I100" s="207"/>
      <c r="J100" s="207"/>
      <c r="K100" s="207"/>
      <c r="L100" s="207"/>
      <c r="M100" s="207"/>
      <c r="N100" s="207"/>
      <c r="O100" s="207"/>
      <c r="P100" s="207"/>
      <c r="Q100" s="207"/>
      <c r="R100" s="207"/>
      <c r="S100" s="207"/>
      <c r="T100" s="207"/>
      <c r="U100" s="207"/>
      <c r="V100" s="207"/>
      <c r="W100" s="207"/>
    </row>
    <row r="101" spans="2:23" ht="12.75" customHeight="1">
      <c r="B101" s="207"/>
      <c r="C101" s="207"/>
      <c r="D101" s="207"/>
      <c r="E101" s="207"/>
      <c r="F101" s="207"/>
      <c r="G101" s="207"/>
      <c r="H101" s="207"/>
      <c r="I101" s="207"/>
      <c r="J101" s="207"/>
      <c r="K101" s="207"/>
      <c r="L101" s="207"/>
      <c r="M101" s="207"/>
      <c r="N101" s="207"/>
      <c r="O101" s="207"/>
      <c r="P101" s="207"/>
      <c r="Q101" s="207"/>
      <c r="R101" s="207"/>
      <c r="S101" s="207"/>
      <c r="T101" s="207"/>
      <c r="U101" s="207"/>
      <c r="V101" s="207"/>
      <c r="W101" s="207"/>
    </row>
    <row r="102" spans="2:23" ht="12.75" customHeight="1">
      <c r="B102" s="207"/>
      <c r="C102" s="207"/>
      <c r="D102" s="207"/>
      <c r="E102" s="207"/>
      <c r="F102" s="207"/>
      <c r="G102" s="207"/>
      <c r="H102" s="207"/>
      <c r="I102" s="207"/>
      <c r="J102" s="207"/>
      <c r="K102" s="207"/>
      <c r="L102" s="207"/>
      <c r="M102" s="207"/>
      <c r="N102" s="207"/>
      <c r="O102" s="207"/>
      <c r="P102" s="207"/>
      <c r="Q102" s="207"/>
      <c r="R102" s="207"/>
      <c r="S102" s="207"/>
      <c r="T102" s="207"/>
      <c r="U102" s="207"/>
      <c r="V102" s="207"/>
      <c r="W102" s="207"/>
    </row>
    <row r="103" spans="2:23" ht="12.75" customHeight="1">
      <c r="B103" s="207"/>
      <c r="C103" s="207"/>
      <c r="D103" s="207"/>
      <c r="E103" s="207"/>
      <c r="F103" s="207"/>
      <c r="G103" s="207"/>
      <c r="H103" s="207"/>
      <c r="I103" s="207"/>
      <c r="J103" s="207"/>
      <c r="K103" s="207"/>
      <c r="L103" s="207"/>
      <c r="M103" s="207"/>
      <c r="N103" s="207"/>
      <c r="O103" s="207"/>
      <c r="P103" s="207"/>
      <c r="Q103" s="207"/>
      <c r="R103" s="207"/>
      <c r="S103" s="207"/>
      <c r="T103" s="207"/>
      <c r="U103" s="207"/>
      <c r="V103" s="207"/>
      <c r="W103" s="207"/>
    </row>
    <row r="104" spans="2:23" ht="12.75" customHeight="1">
      <c r="B104" s="207"/>
      <c r="C104" s="207"/>
      <c r="D104" s="207"/>
      <c r="E104" s="207"/>
      <c r="F104" s="207"/>
      <c r="G104" s="207"/>
      <c r="H104" s="207"/>
      <c r="I104" s="207"/>
      <c r="J104" s="207"/>
      <c r="K104" s="207"/>
      <c r="L104" s="207"/>
      <c r="M104" s="207"/>
      <c r="N104" s="207"/>
      <c r="O104" s="207"/>
      <c r="P104" s="207"/>
      <c r="Q104" s="207"/>
      <c r="R104" s="207"/>
      <c r="S104" s="207"/>
      <c r="T104" s="207"/>
      <c r="U104" s="207"/>
      <c r="V104" s="207"/>
      <c r="W104" s="207"/>
    </row>
    <row r="105" spans="2:23" ht="12.75" customHeight="1">
      <c r="B105" s="207"/>
      <c r="C105" s="207"/>
      <c r="D105" s="207"/>
      <c r="E105" s="207"/>
      <c r="F105" s="207"/>
      <c r="G105" s="207"/>
      <c r="H105" s="207"/>
      <c r="I105" s="207"/>
      <c r="J105" s="207"/>
      <c r="K105" s="207"/>
      <c r="L105" s="207"/>
      <c r="M105" s="207"/>
      <c r="N105" s="207"/>
      <c r="O105" s="207"/>
      <c r="P105" s="207"/>
      <c r="Q105" s="207"/>
      <c r="R105" s="207"/>
      <c r="S105" s="207"/>
      <c r="T105" s="207"/>
      <c r="U105" s="207"/>
      <c r="V105" s="207"/>
      <c r="W105" s="207"/>
    </row>
    <row r="106" spans="2:23" ht="12.75" customHeight="1">
      <c r="B106" s="207"/>
      <c r="C106" s="207"/>
      <c r="D106" s="207"/>
      <c r="E106" s="207"/>
      <c r="F106" s="207"/>
      <c r="G106" s="207"/>
      <c r="H106" s="207"/>
      <c r="I106" s="207"/>
      <c r="J106" s="207"/>
      <c r="K106" s="207"/>
      <c r="L106" s="207"/>
      <c r="M106" s="207"/>
      <c r="N106" s="207"/>
      <c r="O106" s="207"/>
      <c r="P106" s="207"/>
      <c r="Q106" s="207"/>
      <c r="R106" s="207"/>
      <c r="S106" s="207"/>
      <c r="T106" s="207"/>
      <c r="U106" s="207"/>
      <c r="V106" s="207"/>
      <c r="W106" s="207"/>
    </row>
    <row r="107" spans="2:23" ht="12.75" customHeight="1">
      <c r="B107" s="207"/>
      <c r="C107" s="207"/>
      <c r="D107" s="207"/>
      <c r="E107" s="207"/>
      <c r="F107" s="207"/>
      <c r="G107" s="207"/>
      <c r="H107" s="207"/>
      <c r="I107" s="207"/>
      <c r="J107" s="207"/>
      <c r="K107" s="207"/>
      <c r="L107" s="207"/>
      <c r="M107" s="207"/>
      <c r="N107" s="207"/>
      <c r="O107" s="207"/>
      <c r="P107" s="207"/>
      <c r="Q107" s="207"/>
      <c r="R107" s="207"/>
      <c r="S107" s="207"/>
      <c r="T107" s="207"/>
      <c r="U107" s="207"/>
      <c r="V107" s="207"/>
      <c r="W107" s="207"/>
    </row>
    <row r="108" spans="2:23" ht="12.75" customHeight="1">
      <c r="B108" s="207"/>
      <c r="C108" s="207"/>
      <c r="D108" s="207"/>
      <c r="E108" s="207"/>
      <c r="F108" s="207"/>
      <c r="G108" s="207"/>
      <c r="H108" s="207"/>
      <c r="I108" s="207"/>
      <c r="J108" s="207"/>
      <c r="K108" s="207"/>
      <c r="L108" s="207"/>
      <c r="M108" s="207"/>
      <c r="N108" s="207"/>
      <c r="O108" s="207"/>
      <c r="P108" s="207"/>
      <c r="Q108" s="207"/>
      <c r="R108" s="207"/>
      <c r="S108" s="207"/>
      <c r="T108" s="207"/>
      <c r="U108" s="207"/>
      <c r="V108" s="207"/>
      <c r="W108" s="207"/>
    </row>
    <row r="109" spans="2:23" ht="12.75" customHeight="1">
      <c r="B109" s="207"/>
      <c r="C109" s="207"/>
      <c r="D109" s="207"/>
      <c r="E109" s="207"/>
      <c r="F109" s="207"/>
      <c r="G109" s="207"/>
      <c r="H109" s="207"/>
      <c r="I109" s="207"/>
      <c r="J109" s="207"/>
      <c r="K109" s="207"/>
      <c r="L109" s="207"/>
      <c r="M109" s="207"/>
      <c r="N109" s="207"/>
      <c r="O109" s="207"/>
      <c r="P109" s="207"/>
      <c r="Q109" s="207"/>
      <c r="R109" s="207"/>
      <c r="S109" s="207"/>
      <c r="T109" s="207"/>
      <c r="U109" s="207"/>
      <c r="V109" s="207"/>
      <c r="W109" s="207"/>
    </row>
    <row r="110" spans="2:23" ht="12.75" customHeight="1">
      <c r="B110" s="207"/>
      <c r="C110" s="207"/>
      <c r="D110" s="207"/>
      <c r="E110" s="207"/>
      <c r="F110" s="207"/>
      <c r="G110" s="207"/>
      <c r="H110" s="207"/>
      <c r="I110" s="207"/>
      <c r="J110" s="207"/>
      <c r="K110" s="207"/>
      <c r="L110" s="207"/>
      <c r="M110" s="207"/>
      <c r="N110" s="207"/>
      <c r="O110" s="207"/>
      <c r="P110" s="207"/>
      <c r="Q110" s="207"/>
      <c r="R110" s="207"/>
      <c r="S110" s="207"/>
      <c r="T110" s="207"/>
      <c r="U110" s="207"/>
      <c r="V110" s="207"/>
      <c r="W110" s="207"/>
    </row>
    <row r="111" spans="2:23" ht="12.75" customHeight="1">
      <c r="B111" s="207"/>
      <c r="C111" s="207"/>
      <c r="D111" s="207"/>
      <c r="E111" s="207"/>
      <c r="F111" s="207"/>
      <c r="G111" s="207"/>
      <c r="H111" s="207"/>
      <c r="I111" s="207"/>
      <c r="J111" s="207"/>
      <c r="K111" s="207"/>
      <c r="L111" s="207"/>
      <c r="M111" s="207"/>
      <c r="N111" s="207"/>
      <c r="O111" s="207"/>
      <c r="P111" s="207"/>
      <c r="Q111" s="207"/>
      <c r="R111" s="207"/>
      <c r="S111" s="207"/>
      <c r="T111" s="207"/>
      <c r="U111" s="207"/>
      <c r="V111" s="207"/>
      <c r="W111" s="207"/>
    </row>
    <row r="112" spans="2:23" ht="12.75" customHeight="1">
      <c r="B112" s="207"/>
      <c r="C112" s="207"/>
      <c r="D112" s="207"/>
      <c r="E112" s="207"/>
      <c r="F112" s="207"/>
      <c r="G112" s="207"/>
      <c r="H112" s="207"/>
      <c r="I112" s="207"/>
      <c r="J112" s="207"/>
      <c r="K112" s="207"/>
      <c r="L112" s="207"/>
      <c r="M112" s="207"/>
      <c r="N112" s="207"/>
      <c r="O112" s="207"/>
      <c r="P112" s="207"/>
      <c r="Q112" s="207"/>
      <c r="R112" s="207"/>
      <c r="S112" s="207"/>
      <c r="T112" s="207"/>
      <c r="U112" s="207"/>
      <c r="V112" s="207"/>
      <c r="W112" s="207"/>
    </row>
    <row r="113" spans="2:23" ht="12.75" customHeight="1">
      <c r="B113" s="207"/>
      <c r="C113" s="207"/>
      <c r="D113" s="207"/>
      <c r="E113" s="207"/>
      <c r="F113" s="207"/>
      <c r="G113" s="207"/>
      <c r="H113" s="207"/>
      <c r="I113" s="207"/>
      <c r="J113" s="207"/>
      <c r="K113" s="207"/>
      <c r="L113" s="207"/>
      <c r="M113" s="207"/>
      <c r="N113" s="207"/>
      <c r="O113" s="207"/>
      <c r="P113" s="207"/>
      <c r="Q113" s="207"/>
      <c r="R113" s="207"/>
      <c r="S113" s="207"/>
      <c r="T113" s="207"/>
      <c r="U113" s="207"/>
      <c r="V113" s="207"/>
      <c r="W113" s="207"/>
    </row>
    <row r="114" spans="2:23" ht="12.75" customHeight="1">
      <c r="B114" s="207"/>
      <c r="C114" s="207"/>
      <c r="D114" s="207"/>
      <c r="E114" s="207"/>
      <c r="F114" s="207"/>
      <c r="G114" s="207"/>
      <c r="H114" s="207"/>
      <c r="I114" s="207"/>
      <c r="J114" s="207"/>
      <c r="K114" s="207"/>
      <c r="L114" s="207"/>
      <c r="M114" s="207"/>
      <c r="N114" s="207"/>
      <c r="O114" s="207"/>
      <c r="P114" s="207"/>
      <c r="Q114" s="207"/>
      <c r="R114" s="207"/>
      <c r="S114" s="207"/>
      <c r="T114" s="207"/>
      <c r="U114" s="207"/>
      <c r="V114" s="207"/>
      <c r="W114" s="207"/>
    </row>
    <row r="115" spans="2:23" ht="12.75" customHeight="1">
      <c r="B115" s="207"/>
      <c r="C115" s="207"/>
      <c r="D115" s="207"/>
      <c r="E115" s="207"/>
      <c r="F115" s="207"/>
      <c r="G115" s="207"/>
      <c r="H115" s="207"/>
      <c r="I115" s="207"/>
      <c r="J115" s="207"/>
      <c r="K115" s="207"/>
      <c r="L115" s="207"/>
      <c r="M115" s="207"/>
      <c r="N115" s="207"/>
      <c r="O115" s="207"/>
      <c r="P115" s="207"/>
      <c r="Q115" s="207"/>
      <c r="R115" s="207"/>
      <c r="S115" s="207"/>
      <c r="T115" s="207"/>
      <c r="U115" s="207"/>
      <c r="V115" s="207"/>
      <c r="W115" s="207"/>
    </row>
    <row r="116" spans="2:23" ht="12.75" customHeight="1">
      <c r="B116" s="207"/>
      <c r="C116" s="207"/>
      <c r="D116" s="207"/>
      <c r="E116" s="207"/>
      <c r="F116" s="207"/>
      <c r="G116" s="207"/>
      <c r="H116" s="207"/>
      <c r="I116" s="207"/>
      <c r="J116" s="207"/>
      <c r="K116" s="207"/>
      <c r="L116" s="207"/>
      <c r="M116" s="207"/>
      <c r="N116" s="207"/>
      <c r="O116" s="207"/>
      <c r="P116" s="207"/>
      <c r="Q116" s="207"/>
      <c r="R116" s="207"/>
      <c r="S116" s="207"/>
      <c r="T116" s="207"/>
      <c r="U116" s="207"/>
      <c r="V116" s="207"/>
      <c r="W116" s="207"/>
    </row>
    <row r="117" spans="2:23" ht="12.75" customHeight="1">
      <c r="B117" s="207"/>
      <c r="C117" s="207"/>
      <c r="D117" s="207"/>
      <c r="E117" s="207"/>
      <c r="F117" s="207"/>
      <c r="G117" s="207"/>
      <c r="H117" s="207"/>
      <c r="I117" s="207"/>
      <c r="J117" s="207"/>
      <c r="K117" s="207"/>
      <c r="L117" s="207"/>
      <c r="M117" s="207"/>
      <c r="N117" s="207"/>
      <c r="O117" s="207"/>
      <c r="P117" s="207"/>
      <c r="Q117" s="207"/>
      <c r="R117" s="207"/>
      <c r="S117" s="207"/>
      <c r="T117" s="207"/>
      <c r="U117" s="207"/>
      <c r="V117" s="207"/>
      <c r="W117" s="207"/>
    </row>
    <row r="118" spans="2:23" ht="12.75" customHeight="1">
      <c r="B118" s="207"/>
      <c r="C118" s="207"/>
      <c r="D118" s="207"/>
      <c r="E118" s="207"/>
      <c r="F118" s="207"/>
      <c r="G118" s="207"/>
      <c r="H118" s="207"/>
      <c r="I118" s="207"/>
      <c r="J118" s="207"/>
      <c r="K118" s="207"/>
      <c r="L118" s="207"/>
      <c r="M118" s="207"/>
      <c r="N118" s="207"/>
      <c r="O118" s="207"/>
      <c r="P118" s="207"/>
      <c r="Q118" s="207"/>
      <c r="R118" s="207"/>
      <c r="S118" s="207"/>
      <c r="T118" s="207"/>
      <c r="U118" s="207"/>
      <c r="V118" s="207"/>
      <c r="W118" s="207"/>
    </row>
    <row r="119" spans="2:23" ht="12.75" customHeight="1">
      <c r="B119" s="207"/>
      <c r="C119" s="207"/>
      <c r="D119" s="207"/>
      <c r="E119" s="207"/>
      <c r="F119" s="207"/>
      <c r="G119" s="207"/>
      <c r="H119" s="207"/>
      <c r="I119" s="207"/>
      <c r="J119" s="207"/>
      <c r="K119" s="207"/>
      <c r="L119" s="207"/>
      <c r="M119" s="207"/>
      <c r="N119" s="207"/>
      <c r="O119" s="207"/>
      <c r="P119" s="207"/>
      <c r="Q119" s="207"/>
      <c r="R119" s="207"/>
      <c r="S119" s="207"/>
      <c r="T119" s="207"/>
      <c r="U119" s="207"/>
      <c r="V119" s="207"/>
      <c r="W119" s="207"/>
    </row>
    <row r="120" spans="2:23" ht="12.75" customHeight="1">
      <c r="B120" s="207"/>
      <c r="C120" s="207"/>
      <c r="D120" s="207"/>
      <c r="E120" s="207"/>
      <c r="F120" s="207"/>
      <c r="G120" s="207"/>
      <c r="H120" s="207"/>
      <c r="I120" s="207"/>
      <c r="J120" s="207"/>
      <c r="K120" s="207"/>
      <c r="L120" s="207"/>
      <c r="M120" s="207"/>
      <c r="N120" s="207"/>
      <c r="O120" s="207"/>
      <c r="P120" s="207"/>
      <c r="Q120" s="207"/>
      <c r="R120" s="207"/>
      <c r="S120" s="207"/>
      <c r="T120" s="207"/>
      <c r="U120" s="207"/>
      <c r="V120" s="207"/>
      <c r="W120" s="207"/>
    </row>
    <row r="121" spans="2:23" ht="12.75" customHeight="1">
      <c r="B121" s="207"/>
      <c r="C121" s="207"/>
      <c r="D121" s="207"/>
      <c r="E121" s="207"/>
      <c r="F121" s="207"/>
      <c r="G121" s="207"/>
      <c r="H121" s="207"/>
      <c r="I121" s="207"/>
      <c r="J121" s="207"/>
      <c r="K121" s="207"/>
      <c r="L121" s="207"/>
      <c r="M121" s="207"/>
      <c r="N121" s="207"/>
      <c r="O121" s="207"/>
      <c r="P121" s="207"/>
      <c r="Q121" s="207"/>
      <c r="R121" s="207"/>
      <c r="S121" s="207"/>
      <c r="T121" s="207"/>
      <c r="U121" s="207"/>
      <c r="V121" s="207"/>
      <c r="W121" s="207"/>
    </row>
    <row r="122" spans="2:23" ht="12.75" customHeight="1">
      <c r="B122" s="207"/>
      <c r="C122" s="207"/>
      <c r="D122" s="207"/>
      <c r="E122" s="207"/>
      <c r="F122" s="207"/>
      <c r="G122" s="207"/>
      <c r="H122" s="207"/>
      <c r="I122" s="207"/>
      <c r="J122" s="207"/>
      <c r="K122" s="207"/>
      <c r="L122" s="207"/>
      <c r="M122" s="207"/>
      <c r="N122" s="207"/>
      <c r="O122" s="207"/>
      <c r="P122" s="207"/>
      <c r="Q122" s="207"/>
      <c r="R122" s="207"/>
      <c r="S122" s="207"/>
      <c r="T122" s="207"/>
      <c r="U122" s="207"/>
      <c r="V122" s="207"/>
      <c r="W122" s="207"/>
    </row>
    <row r="123" spans="2:23" ht="12.75" customHeight="1">
      <c r="B123" s="207"/>
      <c r="C123" s="207"/>
      <c r="D123" s="207"/>
      <c r="E123" s="207"/>
      <c r="F123" s="207"/>
      <c r="G123" s="207"/>
      <c r="H123" s="207"/>
      <c r="I123" s="207"/>
      <c r="J123" s="207"/>
      <c r="K123" s="207"/>
      <c r="L123" s="207"/>
      <c r="M123" s="207"/>
      <c r="N123" s="207"/>
      <c r="O123" s="207"/>
      <c r="P123" s="207"/>
      <c r="Q123" s="207"/>
      <c r="R123" s="207"/>
      <c r="S123" s="207"/>
      <c r="T123" s="207"/>
      <c r="U123" s="207"/>
      <c r="V123" s="207"/>
      <c r="W123" s="207"/>
    </row>
    <row r="124" spans="2:23" ht="12.75" customHeight="1">
      <c r="B124" s="207"/>
      <c r="C124" s="207"/>
      <c r="D124" s="207"/>
      <c r="E124" s="207"/>
      <c r="F124" s="207"/>
      <c r="G124" s="207"/>
      <c r="H124" s="207"/>
      <c r="I124" s="207"/>
      <c r="J124" s="207"/>
      <c r="K124" s="207"/>
      <c r="L124" s="207"/>
      <c r="M124" s="207"/>
      <c r="N124" s="207"/>
      <c r="O124" s="207"/>
      <c r="P124" s="207"/>
      <c r="Q124" s="207"/>
      <c r="R124" s="207"/>
      <c r="S124" s="207"/>
      <c r="T124" s="207"/>
      <c r="U124" s="207"/>
      <c r="V124" s="207"/>
      <c r="W124" s="207"/>
    </row>
    <row r="125" spans="2:23" ht="12.75" customHeight="1">
      <c r="B125" s="207"/>
      <c r="C125" s="207"/>
      <c r="D125" s="207"/>
      <c r="E125" s="207"/>
      <c r="F125" s="207"/>
      <c r="G125" s="207"/>
      <c r="H125" s="207"/>
      <c r="I125" s="207"/>
      <c r="J125" s="207"/>
      <c r="K125" s="207"/>
      <c r="L125" s="207"/>
      <c r="M125" s="207"/>
      <c r="N125" s="207"/>
      <c r="O125" s="207"/>
      <c r="P125" s="207"/>
      <c r="Q125" s="207"/>
      <c r="R125" s="207"/>
      <c r="S125" s="207"/>
      <c r="T125" s="207"/>
      <c r="U125" s="207"/>
      <c r="V125" s="207"/>
      <c r="W125" s="207"/>
    </row>
    <row r="126" spans="2:23" ht="12.75" customHeight="1">
      <c r="B126" s="207"/>
      <c r="C126" s="207"/>
      <c r="D126" s="207"/>
      <c r="E126" s="207"/>
      <c r="F126" s="207"/>
      <c r="G126" s="207"/>
      <c r="H126" s="207"/>
      <c r="I126" s="207"/>
      <c r="J126" s="207"/>
      <c r="K126" s="207"/>
      <c r="L126" s="207"/>
      <c r="M126" s="207"/>
      <c r="N126" s="207"/>
      <c r="O126" s="207"/>
      <c r="P126" s="207"/>
      <c r="Q126" s="207"/>
      <c r="R126" s="207"/>
      <c r="S126" s="207"/>
      <c r="T126" s="207"/>
      <c r="U126" s="207"/>
      <c r="V126" s="207"/>
      <c r="W126" s="207"/>
    </row>
    <row r="127" spans="2:23" ht="12.75" customHeight="1">
      <c r="B127" s="207"/>
      <c r="C127" s="207"/>
      <c r="D127" s="207"/>
      <c r="E127" s="207"/>
      <c r="F127" s="207"/>
      <c r="G127" s="207"/>
      <c r="H127" s="207"/>
      <c r="I127" s="207"/>
      <c r="J127" s="207"/>
      <c r="K127" s="207"/>
      <c r="L127" s="207"/>
      <c r="M127" s="207"/>
      <c r="N127" s="207"/>
      <c r="O127" s="207"/>
      <c r="P127" s="207"/>
      <c r="Q127" s="207"/>
      <c r="R127" s="207"/>
      <c r="S127" s="207"/>
      <c r="T127" s="207"/>
      <c r="U127" s="207"/>
      <c r="V127" s="207"/>
      <c r="W127" s="207"/>
    </row>
    <row r="128" spans="2:23" ht="12.75" customHeight="1">
      <c r="B128" s="207"/>
      <c r="C128" s="207"/>
      <c r="D128" s="207"/>
      <c r="E128" s="207"/>
      <c r="F128" s="207"/>
      <c r="G128" s="207"/>
      <c r="H128" s="207"/>
      <c r="I128" s="207"/>
      <c r="J128" s="207"/>
      <c r="K128" s="207"/>
      <c r="L128" s="207"/>
      <c r="M128" s="207"/>
      <c r="N128" s="207"/>
      <c r="O128" s="207"/>
      <c r="P128" s="207"/>
      <c r="Q128" s="207"/>
      <c r="R128" s="207"/>
      <c r="S128" s="207"/>
      <c r="T128" s="207"/>
      <c r="U128" s="207"/>
      <c r="V128" s="207"/>
      <c r="W128" s="207"/>
    </row>
    <row r="129" spans="2:23" ht="12.75" customHeight="1">
      <c r="B129" s="207"/>
      <c r="C129" s="207"/>
      <c r="D129" s="207"/>
      <c r="E129" s="207"/>
      <c r="F129" s="207"/>
      <c r="G129" s="207"/>
      <c r="H129" s="207"/>
      <c r="I129" s="207"/>
      <c r="J129" s="207"/>
      <c r="K129" s="207"/>
      <c r="L129" s="207"/>
      <c r="M129" s="207"/>
      <c r="N129" s="207"/>
      <c r="O129" s="207"/>
      <c r="P129" s="207"/>
      <c r="Q129" s="207"/>
      <c r="R129" s="207"/>
      <c r="S129" s="207"/>
      <c r="T129" s="207"/>
      <c r="U129" s="207"/>
      <c r="V129" s="207"/>
      <c r="W129" s="207"/>
    </row>
    <row r="130" spans="2:23" ht="12.75" customHeight="1">
      <c r="B130" s="207"/>
      <c r="C130" s="207"/>
      <c r="D130" s="207"/>
      <c r="E130" s="207"/>
      <c r="F130" s="207"/>
      <c r="G130" s="207"/>
      <c r="H130" s="207"/>
      <c r="I130" s="207"/>
      <c r="J130" s="207"/>
      <c r="K130" s="207"/>
      <c r="L130" s="207"/>
      <c r="M130" s="207"/>
      <c r="N130" s="207"/>
      <c r="O130" s="207"/>
      <c r="P130" s="207"/>
      <c r="Q130" s="207"/>
      <c r="R130" s="207"/>
      <c r="S130" s="207"/>
      <c r="T130" s="207"/>
      <c r="U130" s="207"/>
      <c r="V130" s="207"/>
      <c r="W130" s="207"/>
    </row>
    <row r="131" spans="2:23" ht="12.75" customHeight="1">
      <c r="B131" s="207"/>
      <c r="C131" s="207"/>
      <c r="D131" s="207"/>
      <c r="E131" s="207"/>
      <c r="F131" s="207"/>
      <c r="G131" s="207"/>
      <c r="H131" s="207"/>
      <c r="I131" s="207"/>
      <c r="J131" s="207"/>
      <c r="K131" s="207"/>
      <c r="L131" s="207"/>
      <c r="M131" s="207"/>
      <c r="N131" s="207"/>
      <c r="O131" s="207"/>
      <c r="P131" s="207"/>
      <c r="Q131" s="207"/>
      <c r="R131" s="207"/>
      <c r="S131" s="207"/>
      <c r="T131" s="207"/>
      <c r="U131" s="207"/>
      <c r="V131" s="207"/>
      <c r="W131" s="207"/>
    </row>
    <row r="132" spans="2:23" ht="12.75" customHeight="1">
      <c r="B132" s="207"/>
      <c r="C132" s="207"/>
      <c r="D132" s="207"/>
      <c r="E132" s="207"/>
      <c r="F132" s="207"/>
      <c r="G132" s="207"/>
      <c r="H132" s="207"/>
      <c r="I132" s="207"/>
      <c r="J132" s="207"/>
      <c r="K132" s="207"/>
      <c r="L132" s="207"/>
      <c r="M132" s="207"/>
      <c r="N132" s="207"/>
      <c r="O132" s="207"/>
      <c r="P132" s="207"/>
      <c r="Q132" s="207"/>
      <c r="R132" s="207"/>
      <c r="S132" s="207"/>
      <c r="T132" s="207"/>
      <c r="U132" s="207"/>
      <c r="V132" s="207"/>
      <c r="W132" s="207"/>
    </row>
    <row r="133" spans="2:23" ht="12.75" customHeight="1">
      <c r="B133" s="207"/>
      <c r="C133" s="207"/>
      <c r="D133" s="207"/>
      <c r="E133" s="207"/>
      <c r="F133" s="207"/>
      <c r="G133" s="207"/>
      <c r="H133" s="207"/>
      <c r="I133" s="207"/>
      <c r="J133" s="207"/>
      <c r="K133" s="207"/>
      <c r="L133" s="207"/>
      <c r="M133" s="207"/>
      <c r="N133" s="207"/>
      <c r="O133" s="207"/>
      <c r="P133" s="207"/>
      <c r="Q133" s="207"/>
      <c r="R133" s="207"/>
      <c r="S133" s="207"/>
      <c r="T133" s="207"/>
      <c r="U133" s="207"/>
      <c r="V133" s="207"/>
      <c r="W133" s="207"/>
    </row>
    <row r="134" spans="2:23" ht="12.75" customHeight="1">
      <c r="B134" s="207"/>
      <c r="C134" s="207"/>
      <c r="D134" s="207"/>
      <c r="E134" s="207"/>
      <c r="F134" s="207"/>
      <c r="G134" s="207"/>
      <c r="H134" s="207"/>
      <c r="I134" s="207"/>
      <c r="J134" s="207"/>
      <c r="K134" s="207"/>
      <c r="L134" s="207"/>
      <c r="M134" s="207"/>
      <c r="N134" s="207"/>
      <c r="O134" s="207"/>
      <c r="P134" s="207"/>
      <c r="Q134" s="207"/>
      <c r="R134" s="207"/>
      <c r="S134" s="207"/>
      <c r="T134" s="207"/>
      <c r="U134" s="207"/>
      <c r="V134" s="207"/>
      <c r="W134" s="207"/>
    </row>
    <row r="135" spans="2:23" ht="12.75" customHeight="1">
      <c r="B135" s="207"/>
      <c r="C135" s="207"/>
      <c r="D135" s="207"/>
      <c r="E135" s="207"/>
      <c r="F135" s="207"/>
      <c r="G135" s="207"/>
      <c r="H135" s="207"/>
      <c r="I135" s="207"/>
      <c r="J135" s="207"/>
      <c r="K135" s="207"/>
      <c r="L135" s="207"/>
      <c r="M135" s="207"/>
      <c r="N135" s="207"/>
      <c r="O135" s="207"/>
      <c r="P135" s="207"/>
      <c r="Q135" s="207"/>
      <c r="R135" s="207"/>
      <c r="S135" s="207"/>
      <c r="T135" s="207"/>
      <c r="U135" s="207"/>
      <c r="V135" s="207"/>
      <c r="W135" s="207"/>
    </row>
    <row r="136" spans="2:23" ht="12.75" customHeight="1">
      <c r="B136" s="207"/>
      <c r="C136" s="207"/>
      <c r="D136" s="207"/>
      <c r="E136" s="207"/>
      <c r="F136" s="207"/>
      <c r="G136" s="207"/>
      <c r="H136" s="207"/>
      <c r="I136" s="207"/>
      <c r="J136" s="207"/>
      <c r="K136" s="207"/>
      <c r="L136" s="207"/>
      <c r="M136" s="207"/>
      <c r="N136" s="207"/>
      <c r="O136" s="207"/>
      <c r="P136" s="207"/>
      <c r="Q136" s="207"/>
      <c r="R136" s="207"/>
      <c r="S136" s="207"/>
      <c r="T136" s="207"/>
      <c r="U136" s="207"/>
      <c r="V136" s="207"/>
      <c r="W136" s="207"/>
    </row>
    <row r="137" spans="2:23" ht="12.75" customHeight="1">
      <c r="B137" s="207"/>
      <c r="C137" s="207"/>
      <c r="D137" s="207"/>
      <c r="E137" s="207"/>
      <c r="F137" s="207"/>
      <c r="G137" s="207"/>
      <c r="H137" s="207"/>
      <c r="I137" s="207"/>
      <c r="J137" s="207"/>
      <c r="K137" s="207"/>
      <c r="L137" s="207"/>
      <c r="M137" s="207"/>
      <c r="N137" s="207"/>
      <c r="O137" s="207"/>
      <c r="P137" s="207"/>
      <c r="Q137" s="207"/>
      <c r="R137" s="207"/>
      <c r="S137" s="207"/>
      <c r="T137" s="207"/>
      <c r="U137" s="207"/>
      <c r="V137" s="207"/>
      <c r="W137" s="207"/>
    </row>
    <row r="138" spans="2:23" ht="12.75" customHeight="1">
      <c r="B138" s="207"/>
      <c r="C138" s="207"/>
      <c r="D138" s="207"/>
      <c r="E138" s="207"/>
      <c r="F138" s="207"/>
      <c r="G138" s="207"/>
      <c r="H138" s="207"/>
      <c r="I138" s="207"/>
      <c r="J138" s="207"/>
      <c r="K138" s="207"/>
      <c r="L138" s="207"/>
      <c r="M138" s="207"/>
      <c r="N138" s="207"/>
      <c r="O138" s="207"/>
      <c r="P138" s="207"/>
      <c r="Q138" s="207"/>
      <c r="R138" s="207"/>
      <c r="S138" s="207"/>
      <c r="T138" s="207"/>
      <c r="U138" s="207"/>
      <c r="V138" s="207"/>
      <c r="W138" s="207"/>
    </row>
    <row r="139" spans="2:23" ht="12.75" customHeight="1">
      <c r="B139" s="207"/>
      <c r="C139" s="207"/>
      <c r="D139" s="207"/>
      <c r="E139" s="207"/>
      <c r="F139" s="207"/>
      <c r="G139" s="207"/>
      <c r="H139" s="207"/>
      <c r="I139" s="207"/>
      <c r="J139" s="207"/>
      <c r="K139" s="207"/>
      <c r="L139" s="207"/>
      <c r="M139" s="207"/>
      <c r="N139" s="207"/>
      <c r="O139" s="207"/>
      <c r="P139" s="207"/>
      <c r="Q139" s="207"/>
      <c r="R139" s="207"/>
      <c r="S139" s="207"/>
      <c r="T139" s="207"/>
      <c r="U139" s="207"/>
      <c r="V139" s="207"/>
      <c r="W139" s="207"/>
    </row>
    <row r="140" spans="2:23" ht="12.75" customHeight="1">
      <c r="B140" s="207"/>
      <c r="C140" s="207"/>
      <c r="D140" s="207"/>
      <c r="E140" s="207"/>
      <c r="F140" s="207"/>
      <c r="G140" s="207"/>
      <c r="H140" s="207"/>
      <c r="I140" s="207"/>
      <c r="J140" s="207"/>
      <c r="K140" s="207"/>
      <c r="L140" s="207"/>
      <c r="M140" s="207"/>
      <c r="N140" s="207"/>
      <c r="O140" s="207"/>
      <c r="P140" s="207"/>
      <c r="Q140" s="207"/>
      <c r="R140" s="207"/>
      <c r="S140" s="207"/>
      <c r="T140" s="207"/>
      <c r="U140" s="207"/>
      <c r="V140" s="207"/>
      <c r="W140" s="207"/>
    </row>
    <row r="141" spans="2:23" ht="12.75" customHeight="1">
      <c r="B141" s="207"/>
      <c r="C141" s="207"/>
      <c r="D141" s="207"/>
      <c r="E141" s="207"/>
      <c r="F141" s="207"/>
      <c r="G141" s="207"/>
      <c r="H141" s="207"/>
      <c r="I141" s="207"/>
      <c r="J141" s="207"/>
      <c r="K141" s="207"/>
      <c r="L141" s="207"/>
      <c r="M141" s="207"/>
      <c r="N141" s="207"/>
      <c r="O141" s="207"/>
      <c r="P141" s="207"/>
      <c r="Q141" s="207"/>
      <c r="R141" s="207"/>
      <c r="S141" s="207"/>
      <c r="T141" s="207"/>
      <c r="U141" s="207"/>
      <c r="V141" s="207"/>
      <c r="W141" s="207"/>
    </row>
    <row r="142" spans="2:23" ht="12.75" customHeight="1">
      <c r="B142" s="207"/>
      <c r="C142" s="207"/>
      <c r="D142" s="207"/>
      <c r="E142" s="207"/>
      <c r="F142" s="207"/>
      <c r="G142" s="207"/>
      <c r="H142" s="207"/>
      <c r="I142" s="207"/>
      <c r="J142" s="207"/>
      <c r="K142" s="207"/>
      <c r="L142" s="207"/>
      <c r="M142" s="207"/>
      <c r="N142" s="207"/>
      <c r="O142" s="207"/>
      <c r="P142" s="207"/>
      <c r="Q142" s="207"/>
      <c r="R142" s="207"/>
      <c r="S142" s="207"/>
      <c r="T142" s="207"/>
      <c r="U142" s="207"/>
      <c r="V142" s="207"/>
      <c r="W142" s="207"/>
    </row>
    <row r="143" spans="2:23" ht="12.75" customHeight="1">
      <c r="B143" s="207"/>
      <c r="C143" s="207"/>
      <c r="D143" s="207"/>
      <c r="E143" s="207"/>
      <c r="F143" s="207"/>
      <c r="G143" s="207"/>
      <c r="H143" s="207"/>
      <c r="I143" s="207"/>
      <c r="J143" s="207"/>
      <c r="K143" s="207"/>
      <c r="L143" s="207"/>
      <c r="M143" s="207"/>
      <c r="N143" s="207"/>
      <c r="O143" s="207"/>
      <c r="P143" s="207"/>
      <c r="Q143" s="207"/>
      <c r="R143" s="207"/>
      <c r="S143" s="207"/>
      <c r="T143" s="207"/>
      <c r="U143" s="207"/>
      <c r="V143" s="207"/>
      <c r="W143" s="207"/>
    </row>
    <row r="144" spans="2:23" ht="12.75" customHeight="1">
      <c r="B144" s="207"/>
      <c r="C144" s="207"/>
      <c r="D144" s="207"/>
      <c r="E144" s="207"/>
      <c r="F144" s="207"/>
      <c r="G144" s="207"/>
      <c r="H144" s="207"/>
      <c r="I144" s="207"/>
      <c r="J144" s="207"/>
      <c r="K144" s="207"/>
      <c r="L144" s="207"/>
      <c r="M144" s="207"/>
      <c r="N144" s="207"/>
      <c r="O144" s="207"/>
      <c r="P144" s="207"/>
      <c r="Q144" s="207"/>
      <c r="R144" s="207"/>
      <c r="S144" s="207"/>
      <c r="T144" s="207"/>
      <c r="U144" s="207"/>
      <c r="V144" s="207"/>
      <c r="W144" s="207"/>
    </row>
    <row r="145" spans="2:23" ht="12.75" customHeight="1">
      <c r="B145" s="207"/>
      <c r="C145" s="207"/>
      <c r="D145" s="207"/>
      <c r="E145" s="207"/>
      <c r="F145" s="207"/>
      <c r="G145" s="207"/>
      <c r="H145" s="207"/>
      <c r="I145" s="207"/>
      <c r="J145" s="207"/>
      <c r="K145" s="207"/>
      <c r="L145" s="207"/>
      <c r="M145" s="207"/>
      <c r="N145" s="207"/>
      <c r="O145" s="207"/>
      <c r="P145" s="207"/>
      <c r="Q145" s="207"/>
      <c r="R145" s="207"/>
      <c r="S145" s="207"/>
      <c r="T145" s="207"/>
      <c r="U145" s="207"/>
      <c r="V145" s="207"/>
      <c r="W145" s="207"/>
    </row>
    <row r="146" spans="2:23" ht="12.75" customHeight="1">
      <c r="B146" s="207"/>
      <c r="C146" s="207"/>
      <c r="D146" s="207"/>
      <c r="E146" s="207"/>
      <c r="F146" s="207"/>
      <c r="G146" s="207"/>
      <c r="H146" s="207"/>
      <c r="I146" s="207"/>
      <c r="J146" s="207"/>
      <c r="K146" s="207"/>
      <c r="L146" s="207"/>
      <c r="M146" s="207"/>
      <c r="N146" s="207"/>
      <c r="O146" s="207"/>
      <c r="P146" s="207"/>
      <c r="Q146" s="207"/>
      <c r="R146" s="207"/>
      <c r="S146" s="207"/>
      <c r="T146" s="207"/>
      <c r="U146" s="207"/>
      <c r="V146" s="207"/>
      <c r="W146" s="207"/>
    </row>
    <row r="147" spans="2:23" ht="12.75" customHeight="1">
      <c r="B147" s="207"/>
      <c r="C147" s="207"/>
      <c r="D147" s="207"/>
      <c r="E147" s="207"/>
      <c r="F147" s="207"/>
      <c r="G147" s="207"/>
      <c r="H147" s="207"/>
      <c r="I147" s="207"/>
      <c r="J147" s="207"/>
      <c r="K147" s="207"/>
      <c r="L147" s="207"/>
      <c r="M147" s="207"/>
      <c r="N147" s="207"/>
      <c r="O147" s="207"/>
      <c r="P147" s="207"/>
      <c r="Q147" s="207"/>
      <c r="R147" s="207"/>
      <c r="S147" s="207"/>
      <c r="T147" s="207"/>
      <c r="U147" s="207"/>
      <c r="V147" s="207"/>
      <c r="W147" s="207"/>
    </row>
    <row r="148" spans="2:23" ht="12.75" customHeight="1">
      <c r="B148" s="207"/>
      <c r="C148" s="207"/>
      <c r="D148" s="207"/>
      <c r="E148" s="207"/>
      <c r="F148" s="207"/>
      <c r="G148" s="207"/>
      <c r="H148" s="207"/>
      <c r="I148" s="207"/>
      <c r="J148" s="207"/>
      <c r="K148" s="207"/>
      <c r="L148" s="207"/>
      <c r="M148" s="207"/>
      <c r="N148" s="207"/>
      <c r="O148" s="207"/>
      <c r="P148" s="207"/>
      <c r="Q148" s="207"/>
      <c r="R148" s="207"/>
      <c r="S148" s="207"/>
      <c r="T148" s="207"/>
      <c r="U148" s="207"/>
      <c r="V148" s="207"/>
      <c r="W148" s="207"/>
    </row>
    <row r="149" spans="2:23" ht="12.75" customHeight="1">
      <c r="B149" s="207"/>
      <c r="C149" s="207"/>
      <c r="D149" s="207"/>
      <c r="E149" s="207"/>
      <c r="F149" s="207"/>
      <c r="G149" s="207"/>
      <c r="H149" s="207"/>
      <c r="I149" s="207"/>
      <c r="J149" s="207"/>
      <c r="K149" s="207"/>
      <c r="L149" s="207"/>
      <c r="M149" s="207"/>
      <c r="N149" s="207"/>
      <c r="O149" s="207"/>
      <c r="P149" s="207"/>
      <c r="Q149" s="207"/>
      <c r="R149" s="207"/>
      <c r="S149" s="207"/>
      <c r="T149" s="207"/>
      <c r="U149" s="207"/>
      <c r="V149" s="207"/>
      <c r="W149" s="207"/>
    </row>
    <row r="150" spans="2:23" ht="12.75" customHeight="1">
      <c r="B150" s="207"/>
      <c r="C150" s="207"/>
      <c r="D150" s="207"/>
      <c r="E150" s="207"/>
      <c r="F150" s="207"/>
      <c r="G150" s="207"/>
      <c r="H150" s="207"/>
      <c r="I150" s="207"/>
      <c r="J150" s="207"/>
      <c r="K150" s="207"/>
      <c r="L150" s="207"/>
      <c r="M150" s="207"/>
      <c r="N150" s="207"/>
      <c r="O150" s="207"/>
      <c r="P150" s="207"/>
      <c r="Q150" s="207"/>
      <c r="R150" s="207"/>
      <c r="S150" s="207"/>
      <c r="T150" s="207"/>
      <c r="U150" s="207"/>
      <c r="V150" s="207"/>
      <c r="W150" s="207"/>
    </row>
    <row r="151" spans="2:23" ht="12.75" customHeight="1">
      <c r="B151" s="207"/>
      <c r="C151" s="207"/>
      <c r="D151" s="207"/>
      <c r="E151" s="207"/>
      <c r="F151" s="207"/>
      <c r="G151" s="207"/>
      <c r="H151" s="207"/>
      <c r="I151" s="207"/>
      <c r="J151" s="207"/>
      <c r="K151" s="207"/>
      <c r="L151" s="207"/>
      <c r="M151" s="207"/>
      <c r="N151" s="207"/>
      <c r="O151" s="207"/>
      <c r="P151" s="207"/>
      <c r="Q151" s="207"/>
      <c r="R151" s="207"/>
      <c r="S151" s="207"/>
      <c r="T151" s="207"/>
      <c r="U151" s="207"/>
      <c r="V151" s="207"/>
      <c r="W151" s="207"/>
    </row>
    <row r="152" spans="2:23" ht="12.75" customHeight="1">
      <c r="B152" s="207"/>
      <c r="C152" s="207"/>
      <c r="D152" s="207"/>
      <c r="E152" s="207"/>
      <c r="F152" s="207"/>
      <c r="G152" s="207"/>
      <c r="H152" s="207"/>
      <c r="I152" s="207"/>
      <c r="J152" s="207"/>
      <c r="K152" s="207"/>
      <c r="L152" s="207"/>
      <c r="M152" s="207"/>
      <c r="N152" s="207"/>
      <c r="O152" s="207"/>
      <c r="P152" s="207"/>
      <c r="Q152" s="207"/>
      <c r="R152" s="207"/>
      <c r="S152" s="207"/>
      <c r="T152" s="207"/>
      <c r="U152" s="207"/>
      <c r="V152" s="207"/>
      <c r="W152" s="207"/>
    </row>
    <row r="153" spans="2:23" ht="12.75" customHeight="1">
      <c r="B153" s="207"/>
      <c r="C153" s="207"/>
      <c r="D153" s="207"/>
      <c r="E153" s="207"/>
      <c r="F153" s="207"/>
      <c r="G153" s="207"/>
      <c r="H153" s="207"/>
      <c r="I153" s="207"/>
      <c r="J153" s="207"/>
      <c r="K153" s="207"/>
      <c r="L153" s="207"/>
      <c r="M153" s="207"/>
      <c r="N153" s="207"/>
      <c r="O153" s="207"/>
      <c r="P153" s="207"/>
      <c r="Q153" s="207"/>
      <c r="R153" s="207"/>
      <c r="S153" s="207"/>
      <c r="T153" s="207"/>
      <c r="U153" s="207"/>
      <c r="V153" s="207"/>
      <c r="W153" s="207"/>
    </row>
    <row r="154" spans="2:23" ht="12.75" customHeight="1">
      <c r="B154" s="207"/>
      <c r="C154" s="207"/>
      <c r="D154" s="207"/>
      <c r="E154" s="207"/>
      <c r="F154" s="207"/>
      <c r="G154" s="207"/>
      <c r="H154" s="207"/>
      <c r="I154" s="207"/>
      <c r="J154" s="207"/>
      <c r="K154" s="207"/>
      <c r="L154" s="207"/>
      <c r="M154" s="207"/>
      <c r="N154" s="207"/>
      <c r="O154" s="207"/>
      <c r="P154" s="207"/>
      <c r="Q154" s="207"/>
      <c r="R154" s="207"/>
      <c r="S154" s="207"/>
      <c r="T154" s="207"/>
      <c r="U154" s="207"/>
      <c r="V154" s="207"/>
      <c r="W154" s="207"/>
    </row>
    <row r="155" spans="2:23" ht="12.75" customHeight="1">
      <c r="B155" s="207"/>
      <c r="C155" s="207"/>
      <c r="D155" s="207"/>
      <c r="E155" s="207"/>
      <c r="F155" s="207"/>
      <c r="G155" s="207"/>
      <c r="H155" s="207"/>
      <c r="I155" s="207"/>
      <c r="J155" s="207"/>
      <c r="K155" s="207"/>
      <c r="L155" s="207"/>
      <c r="M155" s="207"/>
      <c r="N155" s="207"/>
      <c r="O155" s="207"/>
      <c r="P155" s="207"/>
      <c r="Q155" s="207"/>
      <c r="R155" s="207"/>
      <c r="S155" s="207"/>
      <c r="T155" s="207"/>
      <c r="U155" s="207"/>
      <c r="V155" s="207"/>
      <c r="W155" s="207"/>
    </row>
    <row r="156" spans="2:23" ht="12.75" customHeight="1">
      <c r="B156" s="207"/>
      <c r="C156" s="207"/>
      <c r="D156" s="207"/>
      <c r="E156" s="207"/>
      <c r="F156" s="207"/>
      <c r="G156" s="207"/>
      <c r="H156" s="207"/>
      <c r="I156" s="207"/>
      <c r="J156" s="207"/>
      <c r="K156" s="207"/>
      <c r="L156" s="207"/>
      <c r="M156" s="207"/>
      <c r="N156" s="207"/>
      <c r="O156" s="207"/>
      <c r="P156" s="207"/>
      <c r="Q156" s="207"/>
      <c r="R156" s="207"/>
      <c r="S156" s="207"/>
      <c r="T156" s="207"/>
      <c r="U156" s="207"/>
      <c r="V156" s="207"/>
      <c r="W156" s="207"/>
    </row>
    <row r="157" spans="2:23" ht="12.75" customHeight="1">
      <c r="B157" s="207"/>
      <c r="C157" s="207"/>
      <c r="D157" s="207"/>
      <c r="E157" s="207"/>
      <c r="F157" s="207"/>
      <c r="G157" s="207"/>
      <c r="H157" s="207"/>
      <c r="I157" s="207"/>
      <c r="J157" s="207"/>
      <c r="K157" s="207"/>
      <c r="L157" s="207"/>
      <c r="M157" s="207"/>
      <c r="N157" s="207"/>
      <c r="O157" s="207"/>
      <c r="P157" s="207"/>
      <c r="Q157" s="207"/>
      <c r="R157" s="207"/>
      <c r="S157" s="207"/>
      <c r="T157" s="207"/>
      <c r="U157" s="207"/>
      <c r="V157" s="207"/>
      <c r="W157" s="207"/>
    </row>
    <row r="158" spans="2:23" ht="12.75" customHeight="1">
      <c r="B158" s="207"/>
      <c r="C158" s="207"/>
      <c r="D158" s="207"/>
      <c r="E158" s="207"/>
      <c r="F158" s="207"/>
      <c r="G158" s="207"/>
      <c r="H158" s="207"/>
      <c r="I158" s="207"/>
      <c r="J158" s="207"/>
      <c r="K158" s="207"/>
      <c r="L158" s="207"/>
      <c r="M158" s="207"/>
      <c r="N158" s="207"/>
      <c r="O158" s="207"/>
      <c r="P158" s="207"/>
      <c r="Q158" s="207"/>
      <c r="R158" s="207"/>
      <c r="S158" s="207"/>
      <c r="T158" s="207"/>
      <c r="U158" s="207"/>
      <c r="V158" s="207"/>
      <c r="W158" s="207"/>
    </row>
    <row r="159" spans="2:23" ht="12.75" customHeight="1">
      <c r="B159" s="207"/>
      <c r="C159" s="207"/>
      <c r="D159" s="207"/>
      <c r="E159" s="207"/>
      <c r="F159" s="207"/>
      <c r="G159" s="207"/>
      <c r="H159" s="207"/>
      <c r="I159" s="207"/>
      <c r="J159" s="207"/>
      <c r="K159" s="207"/>
      <c r="L159" s="207"/>
      <c r="M159" s="207"/>
      <c r="N159" s="207"/>
      <c r="O159" s="207"/>
      <c r="P159" s="207"/>
      <c r="Q159" s="207"/>
      <c r="R159" s="207"/>
      <c r="S159" s="207"/>
      <c r="T159" s="207"/>
      <c r="U159" s="207"/>
      <c r="V159" s="207"/>
      <c r="W159" s="207"/>
    </row>
    <row r="160" spans="2:23" ht="12.75" customHeight="1">
      <c r="B160" s="207"/>
      <c r="C160" s="207"/>
      <c r="D160" s="207"/>
      <c r="E160" s="207"/>
      <c r="F160" s="207"/>
      <c r="G160" s="207"/>
      <c r="H160" s="207"/>
      <c r="I160" s="207"/>
      <c r="J160" s="207"/>
      <c r="K160" s="207"/>
      <c r="L160" s="207"/>
      <c r="M160" s="207"/>
      <c r="N160" s="207"/>
      <c r="O160" s="207"/>
      <c r="P160" s="207"/>
      <c r="Q160" s="207"/>
      <c r="R160" s="207"/>
      <c r="S160" s="207"/>
      <c r="T160" s="207"/>
      <c r="U160" s="207"/>
      <c r="V160" s="207"/>
      <c r="W160" s="207"/>
    </row>
    <row r="161" spans="2:23" ht="12.75" customHeight="1">
      <c r="B161" s="207"/>
      <c r="C161" s="207"/>
      <c r="D161" s="207"/>
      <c r="E161" s="207"/>
      <c r="F161" s="207"/>
      <c r="G161" s="207"/>
      <c r="H161" s="207"/>
      <c r="I161" s="207"/>
      <c r="J161" s="207"/>
      <c r="K161" s="207"/>
      <c r="L161" s="207"/>
      <c r="M161" s="207"/>
      <c r="N161" s="207"/>
      <c r="O161" s="207"/>
      <c r="P161" s="207"/>
      <c r="Q161" s="207"/>
      <c r="R161" s="207"/>
      <c r="S161" s="207"/>
      <c r="T161" s="207"/>
      <c r="U161" s="207"/>
      <c r="V161" s="207"/>
      <c r="W161" s="207"/>
    </row>
    <row r="162" spans="2:23" ht="12.75" customHeight="1">
      <c r="B162" s="207"/>
      <c r="C162" s="207"/>
      <c r="D162" s="207"/>
      <c r="E162" s="207"/>
      <c r="F162" s="207"/>
      <c r="G162" s="207"/>
      <c r="H162" s="207"/>
      <c r="I162" s="207"/>
      <c r="J162" s="207"/>
      <c r="K162" s="207"/>
      <c r="L162" s="207"/>
      <c r="M162" s="207"/>
      <c r="N162" s="207"/>
      <c r="O162" s="207"/>
      <c r="P162" s="207"/>
      <c r="Q162" s="207"/>
      <c r="R162" s="207"/>
      <c r="S162" s="207"/>
      <c r="T162" s="207"/>
      <c r="U162" s="207"/>
      <c r="V162" s="207"/>
      <c r="W162" s="207"/>
    </row>
    <row r="163" spans="2:23" ht="12.75" customHeight="1">
      <c r="B163" s="207"/>
      <c r="C163" s="207"/>
      <c r="D163" s="207"/>
      <c r="E163" s="207"/>
      <c r="F163" s="207"/>
      <c r="G163" s="207"/>
      <c r="H163" s="207"/>
      <c r="I163" s="207"/>
      <c r="J163" s="207"/>
      <c r="K163" s="207"/>
      <c r="L163" s="207"/>
      <c r="M163" s="207"/>
      <c r="N163" s="207"/>
      <c r="O163" s="207"/>
      <c r="P163" s="207"/>
      <c r="Q163" s="207"/>
      <c r="R163" s="207"/>
      <c r="S163" s="207"/>
      <c r="T163" s="207"/>
      <c r="U163" s="207"/>
      <c r="V163" s="207"/>
      <c r="W163" s="207"/>
    </row>
    <row r="164" spans="2:23" ht="12.75" customHeight="1">
      <c r="B164" s="207"/>
      <c r="C164" s="207"/>
      <c r="D164" s="207"/>
      <c r="E164" s="207"/>
      <c r="F164" s="207"/>
      <c r="G164" s="207"/>
      <c r="H164" s="207"/>
      <c r="I164" s="207"/>
      <c r="J164" s="207"/>
      <c r="K164" s="207"/>
      <c r="L164" s="207"/>
      <c r="M164" s="207"/>
      <c r="N164" s="207"/>
      <c r="O164" s="207"/>
      <c r="P164" s="207"/>
      <c r="Q164" s="207"/>
      <c r="R164" s="207"/>
      <c r="S164" s="207"/>
      <c r="T164" s="207"/>
      <c r="U164" s="207"/>
      <c r="V164" s="207"/>
      <c r="W164" s="207"/>
    </row>
    <row r="165" spans="2:23" ht="12.75" customHeight="1">
      <c r="B165" s="207"/>
      <c r="C165" s="207"/>
      <c r="D165" s="207"/>
      <c r="E165" s="207"/>
      <c r="F165" s="207"/>
      <c r="G165" s="207"/>
      <c r="H165" s="207"/>
      <c r="I165" s="207"/>
      <c r="J165" s="207"/>
      <c r="K165" s="207"/>
      <c r="L165" s="207"/>
      <c r="M165" s="207"/>
      <c r="N165" s="207"/>
      <c r="O165" s="207"/>
      <c r="P165" s="207"/>
      <c r="Q165" s="207"/>
      <c r="R165" s="207"/>
      <c r="S165" s="207"/>
      <c r="T165" s="207"/>
      <c r="U165" s="207"/>
      <c r="V165" s="207"/>
      <c r="W165" s="207"/>
    </row>
    <row r="166" spans="2:23" ht="12.75" customHeight="1">
      <c r="B166" s="207"/>
      <c r="C166" s="207"/>
      <c r="D166" s="207"/>
      <c r="E166" s="207"/>
      <c r="F166" s="207"/>
      <c r="G166" s="207"/>
      <c r="H166" s="207"/>
      <c r="I166" s="207"/>
      <c r="J166" s="207"/>
      <c r="K166" s="207"/>
      <c r="L166" s="207"/>
      <c r="M166" s="207"/>
      <c r="N166" s="207"/>
      <c r="O166" s="207"/>
      <c r="P166" s="207"/>
      <c r="Q166" s="207"/>
      <c r="R166" s="207"/>
      <c r="S166" s="207"/>
      <c r="T166" s="207"/>
      <c r="U166" s="207"/>
      <c r="V166" s="207"/>
      <c r="W166" s="207"/>
    </row>
    <row r="167" spans="2:23" ht="12.75" customHeight="1">
      <c r="B167" s="207"/>
      <c r="C167" s="207"/>
      <c r="D167" s="207"/>
      <c r="E167" s="207"/>
      <c r="F167" s="207"/>
      <c r="G167" s="207"/>
      <c r="H167" s="207"/>
      <c r="I167" s="207"/>
      <c r="J167" s="207"/>
      <c r="K167" s="207"/>
      <c r="L167" s="207"/>
      <c r="M167" s="207"/>
      <c r="N167" s="207"/>
      <c r="O167" s="207"/>
      <c r="P167" s="207"/>
      <c r="Q167" s="207"/>
      <c r="R167" s="207"/>
      <c r="S167" s="207"/>
      <c r="T167" s="207"/>
      <c r="U167" s="207"/>
      <c r="V167" s="207"/>
      <c r="W167" s="207"/>
    </row>
    <row r="168" spans="2:23" ht="12.75" customHeight="1">
      <c r="B168" s="207"/>
      <c r="C168" s="207"/>
      <c r="D168" s="207"/>
      <c r="E168" s="207"/>
      <c r="F168" s="207"/>
      <c r="G168" s="207"/>
      <c r="H168" s="207"/>
      <c r="I168" s="207"/>
      <c r="J168" s="207"/>
      <c r="K168" s="207"/>
      <c r="L168" s="207"/>
      <c r="M168" s="207"/>
      <c r="N168" s="207"/>
      <c r="O168" s="207"/>
      <c r="P168" s="207"/>
      <c r="Q168" s="207"/>
      <c r="R168" s="207"/>
      <c r="S168" s="207"/>
      <c r="T168" s="207"/>
      <c r="U168" s="207"/>
      <c r="V168" s="207"/>
      <c r="W168" s="207"/>
    </row>
    <row r="169" spans="2:23" ht="12.75" customHeight="1">
      <c r="B169" s="207"/>
      <c r="C169" s="207"/>
      <c r="D169" s="207"/>
      <c r="E169" s="207"/>
      <c r="F169" s="207"/>
      <c r="G169" s="207"/>
      <c r="H169" s="207"/>
      <c r="I169" s="207"/>
      <c r="J169" s="207"/>
      <c r="K169" s="207"/>
      <c r="L169" s="207"/>
      <c r="M169" s="207"/>
      <c r="N169" s="207"/>
      <c r="O169" s="207"/>
      <c r="P169" s="207"/>
      <c r="Q169" s="207"/>
      <c r="R169" s="207"/>
      <c r="S169" s="207"/>
      <c r="T169" s="207"/>
      <c r="U169" s="207"/>
      <c r="V169" s="207"/>
      <c r="W169" s="207"/>
    </row>
    <row r="170" spans="2:23" ht="12.75" customHeight="1">
      <c r="B170" s="207"/>
      <c r="C170" s="207"/>
      <c r="D170" s="207"/>
      <c r="E170" s="207"/>
      <c r="F170" s="207"/>
      <c r="G170" s="207"/>
      <c r="H170" s="207"/>
      <c r="I170" s="207"/>
      <c r="J170" s="207"/>
      <c r="K170" s="207"/>
      <c r="L170" s="207"/>
      <c r="M170" s="207"/>
      <c r="N170" s="207"/>
      <c r="O170" s="207"/>
      <c r="P170" s="207"/>
      <c r="Q170" s="207"/>
      <c r="R170" s="207"/>
      <c r="S170" s="207"/>
      <c r="T170" s="207"/>
      <c r="U170" s="207"/>
      <c r="V170" s="207"/>
      <c r="W170" s="207"/>
    </row>
    <row r="171" spans="2:23" ht="12.75" customHeight="1">
      <c r="B171" s="207"/>
      <c r="C171" s="207"/>
      <c r="D171" s="207"/>
      <c r="E171" s="207"/>
      <c r="F171" s="207"/>
      <c r="G171" s="207"/>
      <c r="H171" s="207"/>
      <c r="I171" s="207"/>
      <c r="J171" s="207"/>
      <c r="K171" s="207"/>
      <c r="L171" s="207"/>
      <c r="M171" s="207"/>
      <c r="N171" s="207"/>
      <c r="O171" s="207"/>
      <c r="P171" s="207"/>
      <c r="Q171" s="207"/>
      <c r="R171" s="207"/>
      <c r="S171" s="207"/>
      <c r="T171" s="207"/>
      <c r="U171" s="207"/>
      <c r="V171" s="207"/>
      <c r="W171" s="207"/>
    </row>
    <row r="172" spans="2:23" ht="12.75" customHeight="1">
      <c r="B172" s="207"/>
      <c r="C172" s="207"/>
      <c r="D172" s="207"/>
      <c r="E172" s="207"/>
      <c r="F172" s="207"/>
      <c r="G172" s="207"/>
      <c r="H172" s="207"/>
      <c r="I172" s="207"/>
      <c r="J172" s="207"/>
      <c r="K172" s="207"/>
      <c r="L172" s="207"/>
      <c r="M172" s="207"/>
      <c r="N172" s="207"/>
      <c r="O172" s="207"/>
      <c r="P172" s="207"/>
      <c r="Q172" s="207"/>
      <c r="R172" s="207"/>
      <c r="S172" s="207"/>
      <c r="T172" s="207"/>
      <c r="U172" s="207"/>
      <c r="V172" s="207"/>
      <c r="W172" s="207"/>
    </row>
    <row r="173" spans="2:23" ht="12.75" customHeight="1">
      <c r="B173" s="207"/>
      <c r="C173" s="207"/>
      <c r="D173" s="207"/>
      <c r="E173" s="207"/>
      <c r="F173" s="207"/>
      <c r="G173" s="207"/>
      <c r="H173" s="207"/>
      <c r="I173" s="207"/>
      <c r="J173" s="207"/>
      <c r="K173" s="207"/>
      <c r="L173" s="207"/>
      <c r="M173" s="207"/>
      <c r="N173" s="207"/>
      <c r="O173" s="207"/>
      <c r="P173" s="207"/>
      <c r="Q173" s="207"/>
      <c r="R173" s="207"/>
      <c r="S173" s="207"/>
      <c r="T173" s="207"/>
      <c r="U173" s="207"/>
      <c r="V173" s="207"/>
      <c r="W173" s="207"/>
    </row>
    <row r="174" spans="2:23" ht="12.75" customHeight="1">
      <c r="B174" s="207"/>
      <c r="C174" s="207"/>
      <c r="D174" s="207"/>
      <c r="E174" s="207"/>
      <c r="F174" s="207"/>
      <c r="G174" s="207"/>
      <c r="H174" s="207"/>
      <c r="I174" s="207"/>
      <c r="J174" s="207"/>
      <c r="K174" s="207"/>
      <c r="L174" s="207"/>
      <c r="M174" s="207"/>
      <c r="N174" s="207"/>
      <c r="O174" s="207"/>
      <c r="P174" s="207"/>
      <c r="Q174" s="207"/>
      <c r="R174" s="207"/>
      <c r="S174" s="207"/>
      <c r="T174" s="207"/>
      <c r="U174" s="207"/>
      <c r="V174" s="207"/>
      <c r="W174" s="207"/>
    </row>
    <row r="175" spans="2:23" ht="12.75" customHeight="1">
      <c r="B175" s="207"/>
      <c r="C175" s="207"/>
      <c r="D175" s="207"/>
      <c r="E175" s="207"/>
      <c r="F175" s="207"/>
      <c r="G175" s="207"/>
      <c r="H175" s="207"/>
      <c r="I175" s="207"/>
      <c r="J175" s="207"/>
      <c r="K175" s="207"/>
      <c r="L175" s="207"/>
      <c r="M175" s="207"/>
      <c r="N175" s="207"/>
      <c r="O175" s="207"/>
      <c r="P175" s="207"/>
      <c r="Q175" s="207"/>
      <c r="R175" s="207"/>
      <c r="S175" s="207"/>
      <c r="T175" s="207"/>
      <c r="U175" s="207"/>
      <c r="V175" s="207"/>
      <c r="W175" s="207"/>
    </row>
    <row r="176" spans="2:23" ht="12.75" customHeight="1">
      <c r="B176" s="207"/>
      <c r="C176" s="207"/>
      <c r="D176" s="207"/>
      <c r="E176" s="207"/>
      <c r="F176" s="207"/>
      <c r="G176" s="207"/>
      <c r="H176" s="207"/>
      <c r="I176" s="207"/>
      <c r="J176" s="207"/>
      <c r="K176" s="207"/>
      <c r="L176" s="207"/>
      <c r="M176" s="207"/>
      <c r="N176" s="207"/>
      <c r="O176" s="207"/>
      <c r="P176" s="207"/>
      <c r="Q176" s="207"/>
      <c r="R176" s="207"/>
      <c r="S176" s="207"/>
      <c r="T176" s="207"/>
      <c r="U176" s="207"/>
      <c r="V176" s="207"/>
      <c r="W176" s="207"/>
    </row>
    <row r="177" spans="2:23" ht="12.75" customHeight="1">
      <c r="B177" s="207"/>
      <c r="C177" s="207"/>
      <c r="D177" s="207"/>
      <c r="E177" s="207"/>
      <c r="F177" s="207"/>
      <c r="G177" s="207"/>
      <c r="H177" s="207"/>
      <c r="I177" s="207"/>
      <c r="J177" s="207"/>
      <c r="K177" s="207"/>
      <c r="L177" s="207"/>
      <c r="M177" s="207"/>
      <c r="N177" s="207"/>
      <c r="O177" s="207"/>
      <c r="P177" s="207"/>
      <c r="Q177" s="207"/>
      <c r="R177" s="207"/>
      <c r="S177" s="207"/>
      <c r="T177" s="207"/>
      <c r="U177" s="207"/>
      <c r="V177" s="207"/>
      <c r="W177" s="207"/>
    </row>
    <row r="178" spans="2:23" ht="12.75" customHeight="1">
      <c r="B178" s="207"/>
      <c r="C178" s="207"/>
      <c r="D178" s="207"/>
      <c r="E178" s="207"/>
      <c r="F178" s="207"/>
      <c r="G178" s="207"/>
      <c r="H178" s="207"/>
      <c r="I178" s="207"/>
      <c r="J178" s="207"/>
      <c r="K178" s="207"/>
      <c r="L178" s="207"/>
      <c r="M178" s="207"/>
      <c r="N178" s="207"/>
      <c r="O178" s="207"/>
      <c r="P178" s="207"/>
      <c r="Q178" s="207"/>
      <c r="R178" s="207"/>
      <c r="S178" s="207"/>
      <c r="T178" s="207"/>
      <c r="U178" s="207"/>
      <c r="V178" s="207"/>
      <c r="W178" s="207"/>
    </row>
    <row r="179" spans="2:23" ht="12.75" customHeight="1">
      <c r="B179" s="207"/>
      <c r="C179" s="207"/>
      <c r="D179" s="207"/>
      <c r="E179" s="207"/>
      <c r="F179" s="207"/>
      <c r="G179" s="207"/>
      <c r="H179" s="207"/>
      <c r="I179" s="207"/>
      <c r="J179" s="207"/>
      <c r="K179" s="207"/>
      <c r="L179" s="207"/>
      <c r="M179" s="207"/>
      <c r="N179" s="207"/>
      <c r="O179" s="207"/>
      <c r="P179" s="207"/>
      <c r="Q179" s="207"/>
      <c r="R179" s="207"/>
      <c r="S179" s="207"/>
      <c r="T179" s="207"/>
      <c r="U179" s="207"/>
      <c r="V179" s="207"/>
      <c r="W179" s="207"/>
    </row>
    <row r="180" spans="2:23" ht="12.75" customHeight="1">
      <c r="B180" s="207"/>
      <c r="C180" s="207"/>
      <c r="D180" s="207"/>
      <c r="E180" s="207"/>
      <c r="F180" s="207"/>
      <c r="G180" s="207"/>
      <c r="H180" s="207"/>
      <c r="I180" s="207"/>
      <c r="J180" s="207"/>
      <c r="K180" s="207"/>
      <c r="L180" s="207"/>
      <c r="M180" s="207"/>
      <c r="N180" s="207"/>
      <c r="O180" s="207"/>
      <c r="P180" s="207"/>
      <c r="Q180" s="207"/>
      <c r="R180" s="207"/>
      <c r="S180" s="207"/>
      <c r="T180" s="207"/>
      <c r="U180" s="207"/>
      <c r="V180" s="207"/>
      <c r="W180" s="207"/>
    </row>
    <row r="181" spans="2:23" ht="12.75" customHeight="1">
      <c r="B181" s="207"/>
      <c r="C181" s="207"/>
      <c r="D181" s="207"/>
      <c r="E181" s="207"/>
      <c r="F181" s="207"/>
      <c r="G181" s="207"/>
      <c r="H181" s="207"/>
      <c r="I181" s="207"/>
      <c r="J181" s="207"/>
      <c r="K181" s="207"/>
      <c r="L181" s="207"/>
      <c r="M181" s="207"/>
      <c r="N181" s="207"/>
      <c r="O181" s="207"/>
      <c r="P181" s="207"/>
      <c r="Q181" s="207"/>
      <c r="R181" s="207"/>
      <c r="S181" s="207"/>
      <c r="T181" s="207"/>
      <c r="U181" s="207"/>
      <c r="V181" s="207"/>
      <c r="W181" s="207"/>
    </row>
    <row r="182" spans="2:23" ht="12.75" customHeight="1">
      <c r="B182" s="207"/>
      <c r="C182" s="207"/>
      <c r="D182" s="207"/>
      <c r="E182" s="207"/>
      <c r="F182" s="207"/>
      <c r="G182" s="207"/>
      <c r="H182" s="207"/>
      <c r="I182" s="207"/>
      <c r="J182" s="207"/>
      <c r="K182" s="207"/>
      <c r="L182" s="207"/>
      <c r="M182" s="207"/>
      <c r="N182" s="207"/>
      <c r="O182" s="207"/>
      <c r="P182" s="207"/>
      <c r="Q182" s="207"/>
      <c r="R182" s="207"/>
      <c r="S182" s="207"/>
      <c r="T182" s="207"/>
      <c r="U182" s="207"/>
      <c r="V182" s="207"/>
      <c r="W182" s="207"/>
    </row>
    <row r="183" spans="2:23" ht="12.75" customHeight="1">
      <c r="B183" s="207"/>
      <c r="C183" s="207"/>
      <c r="D183" s="207"/>
      <c r="E183" s="207"/>
      <c r="F183" s="207"/>
      <c r="G183" s="207"/>
      <c r="H183" s="207"/>
      <c r="I183" s="207"/>
      <c r="J183" s="207"/>
      <c r="K183" s="207"/>
      <c r="L183" s="207"/>
      <c r="M183" s="207"/>
      <c r="N183" s="207"/>
      <c r="O183" s="207"/>
      <c r="P183" s="207"/>
      <c r="Q183" s="207"/>
      <c r="R183" s="207"/>
      <c r="S183" s="207"/>
      <c r="T183" s="207"/>
      <c r="U183" s="207"/>
      <c r="V183" s="207"/>
      <c r="W183" s="207"/>
    </row>
    <row r="184" spans="2:23" ht="12.75" customHeight="1">
      <c r="B184" s="207"/>
      <c r="C184" s="207"/>
      <c r="D184" s="207"/>
      <c r="E184" s="207"/>
      <c r="F184" s="207"/>
      <c r="G184" s="207"/>
      <c r="H184" s="207"/>
      <c r="I184" s="207"/>
      <c r="J184" s="207"/>
      <c r="K184" s="207"/>
      <c r="L184" s="207"/>
      <c r="M184" s="207"/>
      <c r="N184" s="207"/>
      <c r="O184" s="207"/>
      <c r="P184" s="207"/>
      <c r="Q184" s="207"/>
      <c r="R184" s="207"/>
      <c r="S184" s="207"/>
      <c r="T184" s="207"/>
      <c r="U184" s="207"/>
      <c r="V184" s="207"/>
      <c r="W184" s="207"/>
    </row>
    <row r="185" spans="2:23" ht="12.75" customHeight="1">
      <c r="B185" s="207"/>
      <c r="C185" s="207"/>
      <c r="D185" s="207"/>
      <c r="E185" s="207"/>
      <c r="F185" s="207"/>
      <c r="G185" s="207"/>
      <c r="H185" s="207"/>
      <c r="I185" s="207"/>
      <c r="J185" s="207"/>
      <c r="K185" s="207"/>
      <c r="L185" s="207"/>
      <c r="M185" s="207"/>
      <c r="N185" s="207"/>
      <c r="O185" s="207"/>
      <c r="P185" s="207"/>
      <c r="Q185" s="207"/>
      <c r="R185" s="207"/>
      <c r="S185" s="207"/>
      <c r="T185" s="207"/>
      <c r="U185" s="207"/>
      <c r="V185" s="207"/>
      <c r="W185" s="207"/>
    </row>
    <row r="186" spans="2:23" ht="12.75" customHeight="1">
      <c r="B186" s="207"/>
      <c r="C186" s="207"/>
      <c r="D186" s="207"/>
      <c r="E186" s="207"/>
      <c r="F186" s="207"/>
      <c r="G186" s="207"/>
      <c r="H186" s="207"/>
      <c r="I186" s="207"/>
      <c r="J186" s="207"/>
      <c r="K186" s="207"/>
      <c r="L186" s="207"/>
      <c r="M186" s="207"/>
      <c r="N186" s="207"/>
      <c r="O186" s="207"/>
      <c r="P186" s="207"/>
      <c r="Q186" s="207"/>
      <c r="R186" s="207"/>
      <c r="S186" s="207"/>
      <c r="T186" s="207"/>
      <c r="U186" s="207"/>
      <c r="V186" s="207"/>
      <c r="W186" s="207"/>
    </row>
    <row r="187" spans="2:23" ht="12.75" customHeight="1">
      <c r="B187" s="207"/>
      <c r="C187" s="207"/>
      <c r="D187" s="207"/>
      <c r="E187" s="207"/>
      <c r="F187" s="207"/>
      <c r="G187" s="207"/>
      <c r="H187" s="207"/>
      <c r="I187" s="207"/>
      <c r="J187" s="207"/>
      <c r="K187" s="207"/>
      <c r="L187" s="207"/>
      <c r="M187" s="207"/>
      <c r="N187" s="207"/>
      <c r="O187" s="207"/>
      <c r="P187" s="207"/>
      <c r="Q187" s="207"/>
      <c r="R187" s="207"/>
      <c r="S187" s="207"/>
      <c r="T187" s="207"/>
      <c r="U187" s="207"/>
      <c r="V187" s="207"/>
      <c r="W187" s="207"/>
    </row>
    <row r="188" spans="2:23" ht="12.75" customHeight="1">
      <c r="B188" s="207"/>
      <c r="C188" s="207"/>
      <c r="D188" s="207"/>
      <c r="E188" s="207"/>
      <c r="F188" s="207"/>
      <c r="G188" s="207"/>
      <c r="H188" s="207"/>
      <c r="I188" s="207"/>
      <c r="J188" s="207"/>
      <c r="K188" s="207"/>
      <c r="L188" s="207"/>
      <c r="M188" s="207"/>
      <c r="N188" s="207"/>
      <c r="O188" s="207"/>
      <c r="P188" s="207"/>
      <c r="Q188" s="207"/>
      <c r="R188" s="207"/>
      <c r="S188" s="207"/>
      <c r="T188" s="207"/>
      <c r="U188" s="207"/>
      <c r="V188" s="207"/>
      <c r="W188" s="207"/>
    </row>
    <row r="189" spans="2:23" ht="12.75" customHeight="1">
      <c r="B189" s="207"/>
      <c r="C189" s="207"/>
      <c r="D189" s="207"/>
      <c r="E189" s="207"/>
      <c r="F189" s="207"/>
      <c r="G189" s="207"/>
      <c r="H189" s="207"/>
      <c r="I189" s="207"/>
      <c r="J189" s="207"/>
      <c r="K189" s="207"/>
      <c r="L189" s="207"/>
      <c r="M189" s="207"/>
      <c r="N189" s="207"/>
      <c r="O189" s="207"/>
      <c r="P189" s="207"/>
      <c r="Q189" s="207"/>
      <c r="R189" s="207"/>
      <c r="S189" s="207"/>
      <c r="T189" s="207"/>
      <c r="U189" s="207"/>
      <c r="V189" s="207"/>
      <c r="W189" s="207"/>
    </row>
    <row r="190" spans="2:23" ht="12.75" customHeight="1">
      <c r="B190" s="207"/>
      <c r="C190" s="207"/>
      <c r="D190" s="207"/>
      <c r="E190" s="207"/>
      <c r="F190" s="207"/>
      <c r="G190" s="207"/>
      <c r="H190" s="207"/>
      <c r="I190" s="207"/>
      <c r="J190" s="207"/>
      <c r="K190" s="207"/>
      <c r="L190" s="207"/>
      <c r="M190" s="207"/>
      <c r="N190" s="207"/>
      <c r="O190" s="207"/>
      <c r="P190" s="207"/>
      <c r="Q190" s="207"/>
      <c r="R190" s="207"/>
      <c r="S190" s="207"/>
      <c r="T190" s="207"/>
      <c r="U190" s="207"/>
      <c r="V190" s="207"/>
      <c r="W190" s="207"/>
    </row>
    <row r="191" spans="2:23" ht="12.75" customHeight="1">
      <c r="B191" s="207"/>
      <c r="C191" s="207"/>
      <c r="D191" s="207"/>
      <c r="E191" s="207"/>
      <c r="F191" s="207"/>
      <c r="G191" s="207"/>
      <c r="H191" s="207"/>
      <c r="I191" s="207"/>
      <c r="J191" s="207"/>
      <c r="K191" s="207"/>
      <c r="L191" s="207"/>
      <c r="M191" s="207"/>
      <c r="N191" s="207"/>
      <c r="O191" s="207"/>
      <c r="P191" s="207"/>
      <c r="Q191" s="207"/>
      <c r="R191" s="207"/>
      <c r="S191" s="207"/>
      <c r="T191" s="207"/>
      <c r="U191" s="207"/>
      <c r="V191" s="207"/>
      <c r="W191" s="207"/>
    </row>
    <row r="192" spans="2:23" ht="12.75" customHeight="1">
      <c r="B192" s="207"/>
      <c r="C192" s="207"/>
      <c r="D192" s="207"/>
      <c r="E192" s="207"/>
      <c r="F192" s="207"/>
      <c r="G192" s="207"/>
      <c r="H192" s="207"/>
      <c r="I192" s="207"/>
      <c r="J192" s="207"/>
      <c r="K192" s="207"/>
      <c r="L192" s="207"/>
      <c r="M192" s="207"/>
      <c r="N192" s="207"/>
      <c r="O192" s="207"/>
      <c r="P192" s="207"/>
      <c r="Q192" s="207"/>
      <c r="R192" s="207"/>
      <c r="S192" s="207"/>
      <c r="T192" s="207"/>
      <c r="U192" s="207"/>
      <c r="V192" s="207"/>
      <c r="W192" s="207"/>
    </row>
    <row r="193" spans="2:23" ht="12.75" customHeight="1">
      <c r="B193" s="207"/>
      <c r="C193" s="207"/>
      <c r="D193" s="207"/>
      <c r="E193" s="207"/>
      <c r="F193" s="207"/>
      <c r="G193" s="207"/>
      <c r="H193" s="207"/>
      <c r="I193" s="207"/>
      <c r="J193" s="207"/>
      <c r="K193" s="207"/>
      <c r="L193" s="207"/>
      <c r="M193" s="207"/>
      <c r="N193" s="207"/>
      <c r="O193" s="207"/>
      <c r="P193" s="207"/>
      <c r="Q193" s="207"/>
      <c r="R193" s="207"/>
      <c r="S193" s="207"/>
      <c r="T193" s="207"/>
      <c r="U193" s="207"/>
      <c r="V193" s="207"/>
      <c r="W193" s="207"/>
    </row>
    <row r="194" spans="2:23" ht="12.75" customHeight="1">
      <c r="B194" s="207"/>
      <c r="C194" s="207"/>
      <c r="D194" s="207"/>
      <c r="E194" s="207"/>
      <c r="F194" s="207"/>
      <c r="G194" s="207"/>
      <c r="H194" s="207"/>
      <c r="I194" s="207"/>
      <c r="J194" s="207"/>
      <c r="K194" s="207"/>
      <c r="L194" s="207"/>
      <c r="M194" s="207"/>
      <c r="N194" s="207"/>
      <c r="O194" s="207"/>
      <c r="P194" s="207"/>
      <c r="Q194" s="207"/>
      <c r="R194" s="207"/>
      <c r="S194" s="207"/>
      <c r="T194" s="207"/>
      <c r="U194" s="207"/>
      <c r="V194" s="207"/>
      <c r="W194" s="207"/>
    </row>
    <row r="195" spans="2:23" ht="12.75" customHeight="1">
      <c r="B195" s="207"/>
      <c r="C195" s="207"/>
      <c r="D195" s="207"/>
      <c r="E195" s="207"/>
      <c r="F195" s="207"/>
      <c r="G195" s="207"/>
      <c r="H195" s="207"/>
      <c r="I195" s="207"/>
      <c r="J195" s="207"/>
      <c r="K195" s="207"/>
      <c r="L195" s="207"/>
      <c r="M195" s="207"/>
      <c r="N195" s="207"/>
      <c r="O195" s="207"/>
      <c r="P195" s="207"/>
      <c r="Q195" s="207"/>
      <c r="R195" s="207"/>
      <c r="S195" s="207"/>
      <c r="T195" s="207"/>
      <c r="U195" s="207"/>
      <c r="V195" s="207"/>
      <c r="W195" s="207"/>
    </row>
    <row r="196" spans="2:23" ht="12.75" customHeight="1">
      <c r="B196" s="207"/>
      <c r="C196" s="207"/>
      <c r="D196" s="207"/>
      <c r="E196" s="207"/>
      <c r="F196" s="207"/>
      <c r="G196" s="207"/>
      <c r="H196" s="207"/>
      <c r="I196" s="207"/>
      <c r="J196" s="207"/>
      <c r="K196" s="207"/>
      <c r="L196" s="207"/>
      <c r="M196" s="207"/>
      <c r="N196" s="207"/>
      <c r="O196" s="207"/>
      <c r="P196" s="207"/>
      <c r="Q196" s="207"/>
      <c r="R196" s="207"/>
      <c r="S196" s="207"/>
      <c r="T196" s="207"/>
      <c r="U196" s="207"/>
      <c r="V196" s="207"/>
      <c r="W196" s="207"/>
    </row>
    <row r="197" spans="2:23" ht="12.75" customHeight="1">
      <c r="B197" s="207"/>
      <c r="C197" s="207"/>
      <c r="D197" s="207"/>
      <c r="E197" s="207"/>
      <c r="F197" s="207"/>
      <c r="G197" s="207"/>
      <c r="H197" s="207"/>
      <c r="I197" s="207"/>
      <c r="J197" s="207"/>
      <c r="K197" s="207"/>
      <c r="L197" s="207"/>
      <c r="M197" s="207"/>
      <c r="N197" s="207"/>
      <c r="O197" s="207"/>
      <c r="P197" s="207"/>
      <c r="Q197" s="207"/>
      <c r="R197" s="207"/>
      <c r="S197" s="207"/>
      <c r="T197" s="207"/>
      <c r="U197" s="207"/>
      <c r="V197" s="207"/>
      <c r="W197" s="207"/>
    </row>
    <row r="198" spans="2:23" ht="12.75" customHeight="1">
      <c r="B198" s="207"/>
      <c r="C198" s="207"/>
      <c r="D198" s="207"/>
      <c r="E198" s="207"/>
      <c r="F198" s="207"/>
      <c r="G198" s="207"/>
      <c r="H198" s="207"/>
      <c r="I198" s="207"/>
      <c r="J198" s="207"/>
      <c r="K198" s="207"/>
      <c r="L198" s="207"/>
      <c r="M198" s="207"/>
      <c r="N198" s="207"/>
      <c r="O198" s="207"/>
      <c r="P198" s="207"/>
      <c r="Q198" s="207"/>
      <c r="R198" s="207"/>
      <c r="S198" s="207"/>
      <c r="T198" s="207"/>
      <c r="U198" s="207"/>
      <c r="V198" s="207"/>
      <c r="W198" s="207"/>
    </row>
    <row r="199" spans="2:23" ht="12.75" customHeight="1">
      <c r="B199" s="207"/>
      <c r="C199" s="207"/>
      <c r="D199" s="207"/>
      <c r="E199" s="207"/>
      <c r="F199" s="207"/>
      <c r="G199" s="207"/>
      <c r="H199" s="207"/>
      <c r="I199" s="207"/>
      <c r="J199" s="207"/>
      <c r="K199" s="207"/>
      <c r="L199" s="207"/>
      <c r="M199" s="207"/>
      <c r="N199" s="207"/>
      <c r="O199" s="207"/>
      <c r="P199" s="207"/>
      <c r="Q199" s="207"/>
      <c r="R199" s="207"/>
      <c r="S199" s="207"/>
      <c r="T199" s="207"/>
      <c r="U199" s="207"/>
      <c r="V199" s="207"/>
      <c r="W199" s="207"/>
    </row>
    <row r="200" spans="2:23" ht="12.75" customHeight="1">
      <c r="B200" s="207"/>
      <c r="C200" s="207"/>
      <c r="D200" s="207"/>
      <c r="E200" s="207"/>
      <c r="F200" s="207"/>
      <c r="G200" s="207"/>
      <c r="H200" s="207"/>
      <c r="I200" s="207"/>
      <c r="J200" s="207"/>
      <c r="K200" s="207"/>
      <c r="L200" s="207"/>
      <c r="M200" s="207"/>
      <c r="N200" s="207"/>
      <c r="O200" s="207"/>
      <c r="P200" s="207"/>
      <c r="Q200" s="207"/>
      <c r="R200" s="207"/>
      <c r="S200" s="207"/>
      <c r="T200" s="207"/>
      <c r="U200" s="207"/>
      <c r="V200" s="207"/>
      <c r="W200" s="207"/>
    </row>
    <row r="201" spans="2:23" ht="12.75" customHeight="1">
      <c r="B201" s="207"/>
      <c r="C201" s="207"/>
      <c r="D201" s="207"/>
      <c r="E201" s="207"/>
      <c r="F201" s="207"/>
      <c r="G201" s="207"/>
      <c r="H201" s="207"/>
      <c r="I201" s="207"/>
      <c r="J201" s="207"/>
      <c r="K201" s="207"/>
      <c r="L201" s="207"/>
      <c r="M201" s="207"/>
      <c r="N201" s="207"/>
      <c r="O201" s="207"/>
      <c r="P201" s="207"/>
      <c r="Q201" s="207"/>
      <c r="R201" s="207"/>
      <c r="S201" s="207"/>
      <c r="T201" s="207"/>
      <c r="U201" s="207"/>
      <c r="V201" s="207"/>
      <c r="W201" s="207"/>
    </row>
    <row r="202" spans="2:23" ht="12.75" customHeight="1">
      <c r="B202" s="207"/>
      <c r="C202" s="207"/>
      <c r="D202" s="207"/>
      <c r="E202" s="207"/>
      <c r="F202" s="207"/>
      <c r="G202" s="207"/>
      <c r="H202" s="207"/>
      <c r="I202" s="207"/>
      <c r="J202" s="207"/>
      <c r="K202" s="207"/>
      <c r="L202" s="207"/>
      <c r="M202" s="207"/>
      <c r="N202" s="207"/>
      <c r="O202" s="207"/>
      <c r="P202" s="207"/>
      <c r="Q202" s="207"/>
      <c r="R202" s="207"/>
      <c r="S202" s="207"/>
      <c r="T202" s="207"/>
      <c r="U202" s="207"/>
      <c r="V202" s="207"/>
      <c r="W202" s="207"/>
    </row>
    <row r="203" spans="2:23" ht="12.75" customHeight="1">
      <c r="B203" s="207"/>
      <c r="C203" s="207"/>
      <c r="D203" s="207"/>
      <c r="E203" s="207"/>
      <c r="F203" s="207"/>
      <c r="G203" s="207"/>
      <c r="H203" s="207"/>
      <c r="I203" s="207"/>
      <c r="J203" s="207"/>
      <c r="K203" s="207"/>
      <c r="L203" s="207"/>
      <c r="M203" s="207"/>
      <c r="N203" s="207"/>
      <c r="O203" s="207"/>
      <c r="P203" s="207"/>
      <c r="Q203" s="207"/>
      <c r="R203" s="207"/>
      <c r="S203" s="207"/>
      <c r="T203" s="207"/>
      <c r="U203" s="207"/>
      <c r="V203" s="207"/>
      <c r="W203" s="207"/>
    </row>
    <row r="204" spans="2:23" ht="12.75" customHeight="1">
      <c r="B204" s="207"/>
      <c r="C204" s="207"/>
      <c r="D204" s="207"/>
      <c r="E204" s="207"/>
      <c r="F204" s="207"/>
      <c r="G204" s="207"/>
      <c r="H204" s="207"/>
      <c r="I204" s="207"/>
      <c r="J204" s="207"/>
      <c r="K204" s="207"/>
      <c r="L204" s="207"/>
      <c r="M204" s="207"/>
      <c r="N204" s="207"/>
      <c r="O204" s="207"/>
      <c r="P204" s="207"/>
      <c r="Q204" s="207"/>
      <c r="R204" s="207"/>
      <c r="S204" s="207"/>
      <c r="T204" s="207"/>
      <c r="U204" s="207"/>
      <c r="V204" s="207"/>
      <c r="W204" s="207"/>
    </row>
    <row r="205" spans="2:23" ht="12.75" customHeight="1">
      <c r="B205" s="207"/>
      <c r="C205" s="207"/>
      <c r="D205" s="207"/>
      <c r="E205" s="207"/>
      <c r="F205" s="207"/>
      <c r="G205" s="207"/>
      <c r="H205" s="207"/>
      <c r="I205" s="207"/>
      <c r="J205" s="207"/>
      <c r="K205" s="207"/>
      <c r="L205" s="207"/>
      <c r="M205" s="207"/>
      <c r="N205" s="207"/>
      <c r="O205" s="207"/>
      <c r="P205" s="207"/>
      <c r="Q205" s="207"/>
      <c r="R205" s="207"/>
      <c r="S205" s="207"/>
      <c r="T205" s="207"/>
      <c r="U205" s="207"/>
      <c r="V205" s="207"/>
      <c r="W205" s="207"/>
    </row>
    <row r="206" spans="2:23" ht="12.75" customHeight="1">
      <c r="B206" s="207"/>
      <c r="C206" s="207"/>
      <c r="D206" s="207"/>
      <c r="E206" s="207"/>
      <c r="F206" s="207"/>
      <c r="G206" s="207"/>
      <c r="H206" s="207"/>
      <c r="I206" s="207"/>
      <c r="J206" s="207"/>
      <c r="K206" s="207"/>
      <c r="L206" s="207"/>
      <c r="M206" s="207"/>
      <c r="N206" s="207"/>
      <c r="O206" s="207"/>
      <c r="P206" s="207"/>
      <c r="Q206" s="207"/>
      <c r="R206" s="207"/>
      <c r="S206" s="207"/>
      <c r="T206" s="207"/>
      <c r="U206" s="207"/>
      <c r="V206" s="207"/>
      <c r="W206" s="207"/>
    </row>
    <row r="207" spans="2:23" ht="12.75" customHeight="1">
      <c r="B207" s="207"/>
      <c r="C207" s="207"/>
      <c r="D207" s="207"/>
      <c r="E207" s="207"/>
      <c r="F207" s="207"/>
      <c r="G207" s="207"/>
      <c r="H207" s="207"/>
      <c r="I207" s="207"/>
      <c r="J207" s="207"/>
      <c r="K207" s="207"/>
      <c r="L207" s="207"/>
      <c r="M207" s="207"/>
      <c r="N207" s="207"/>
      <c r="O207" s="207"/>
      <c r="P207" s="207"/>
      <c r="Q207" s="207"/>
      <c r="R207" s="207"/>
      <c r="S207" s="207"/>
      <c r="T207" s="207"/>
      <c r="U207" s="207"/>
      <c r="V207" s="207"/>
      <c r="W207" s="207"/>
    </row>
    <row r="208" spans="2:23" ht="12.75" customHeight="1">
      <c r="B208" s="207"/>
      <c r="C208" s="207"/>
      <c r="D208" s="207"/>
      <c r="E208" s="207"/>
      <c r="F208" s="207"/>
      <c r="G208" s="207"/>
      <c r="H208" s="207"/>
      <c r="I208" s="207"/>
      <c r="J208" s="207"/>
      <c r="K208" s="207"/>
      <c r="L208" s="207"/>
      <c r="M208" s="207"/>
      <c r="N208" s="207"/>
      <c r="O208" s="207"/>
      <c r="P208" s="207"/>
      <c r="Q208" s="207"/>
      <c r="R208" s="207"/>
      <c r="S208" s="207"/>
      <c r="T208" s="207"/>
      <c r="U208" s="207"/>
      <c r="V208" s="207"/>
      <c r="W208" s="207"/>
    </row>
    <row r="209" spans="2:23" ht="12.75" customHeight="1">
      <c r="B209" s="207"/>
      <c r="C209" s="207"/>
      <c r="D209" s="207"/>
      <c r="E209" s="207"/>
      <c r="F209" s="207"/>
      <c r="G209" s="207"/>
      <c r="H209" s="207"/>
      <c r="I209" s="207"/>
      <c r="J209" s="207"/>
      <c r="K209" s="207"/>
      <c r="L209" s="207"/>
      <c r="M209" s="207"/>
      <c r="N209" s="207"/>
      <c r="O209" s="207"/>
      <c r="P209" s="207"/>
      <c r="Q209" s="207"/>
      <c r="R209" s="207"/>
      <c r="S209" s="207"/>
      <c r="T209" s="207"/>
      <c r="U209" s="207"/>
      <c r="V209" s="207"/>
      <c r="W209" s="207"/>
    </row>
    <row r="210" spans="2:23" ht="12.75" customHeight="1">
      <c r="B210" s="207"/>
      <c r="C210" s="207"/>
      <c r="D210" s="207"/>
      <c r="E210" s="207"/>
      <c r="F210" s="207"/>
      <c r="G210" s="207"/>
      <c r="H210" s="207"/>
      <c r="I210" s="207"/>
      <c r="J210" s="207"/>
      <c r="K210" s="207"/>
      <c r="L210" s="207"/>
      <c r="M210" s="207"/>
      <c r="N210" s="207"/>
      <c r="O210" s="207"/>
      <c r="P210" s="207"/>
      <c r="Q210" s="207"/>
      <c r="R210" s="207"/>
      <c r="S210" s="207"/>
      <c r="T210" s="207"/>
      <c r="U210" s="207"/>
      <c r="V210" s="207"/>
      <c r="W210" s="207"/>
    </row>
    <row r="211" spans="2:23" ht="12.75" customHeight="1">
      <c r="B211" s="207"/>
      <c r="C211" s="207"/>
      <c r="D211" s="207"/>
      <c r="E211" s="207"/>
      <c r="F211" s="207"/>
      <c r="G211" s="207"/>
      <c r="H211" s="207"/>
      <c r="I211" s="207"/>
      <c r="J211" s="207"/>
      <c r="K211" s="207"/>
      <c r="L211" s="207"/>
      <c r="M211" s="207"/>
      <c r="N211" s="207"/>
      <c r="O211" s="207"/>
      <c r="P211" s="207"/>
      <c r="Q211" s="207"/>
      <c r="R211" s="207"/>
      <c r="S211" s="207"/>
      <c r="T211" s="207"/>
      <c r="U211" s="207"/>
      <c r="V211" s="207"/>
      <c r="W211" s="207"/>
    </row>
    <row r="212" spans="2:23" ht="12.75" customHeight="1">
      <c r="B212" s="207"/>
      <c r="C212" s="207"/>
      <c r="D212" s="207"/>
      <c r="E212" s="207"/>
      <c r="F212" s="207"/>
      <c r="G212" s="207"/>
      <c r="H212" s="207"/>
      <c r="I212" s="207"/>
      <c r="J212" s="207"/>
      <c r="K212" s="207"/>
      <c r="L212" s="207"/>
      <c r="M212" s="207"/>
      <c r="N212" s="207"/>
      <c r="O212" s="207"/>
      <c r="P212" s="207"/>
      <c r="Q212" s="207"/>
      <c r="R212" s="207"/>
      <c r="S212" s="207"/>
      <c r="T212" s="207"/>
      <c r="U212" s="207"/>
      <c r="V212" s="207"/>
      <c r="W212" s="207"/>
    </row>
    <row r="213" spans="2:23" ht="12.75" customHeight="1">
      <c r="B213" s="207"/>
      <c r="C213" s="207"/>
      <c r="D213" s="207"/>
      <c r="E213" s="207"/>
      <c r="F213" s="207"/>
      <c r="G213" s="207"/>
      <c r="H213" s="207"/>
      <c r="I213" s="207"/>
      <c r="J213" s="207"/>
      <c r="K213" s="207"/>
      <c r="L213" s="207"/>
      <c r="M213" s="207"/>
      <c r="N213" s="207"/>
      <c r="O213" s="207"/>
      <c r="P213" s="207"/>
      <c r="Q213" s="207"/>
      <c r="R213" s="207"/>
      <c r="S213" s="207"/>
      <c r="T213" s="207"/>
      <c r="U213" s="207"/>
      <c r="V213" s="207"/>
      <c r="W213" s="207"/>
    </row>
    <row r="214" spans="2:23" ht="12.75" customHeight="1">
      <c r="B214" s="207"/>
      <c r="C214" s="207"/>
      <c r="D214" s="207"/>
      <c r="E214" s="207"/>
      <c r="F214" s="207"/>
      <c r="G214" s="207"/>
      <c r="H214" s="207"/>
      <c r="I214" s="207"/>
      <c r="J214" s="207"/>
      <c r="K214" s="207"/>
      <c r="L214" s="207"/>
      <c r="M214" s="207"/>
      <c r="N214" s="207"/>
      <c r="O214" s="207"/>
      <c r="P214" s="207"/>
      <c r="Q214" s="207"/>
      <c r="R214" s="207"/>
      <c r="S214" s="207"/>
      <c r="T214" s="207"/>
      <c r="U214" s="207"/>
      <c r="V214" s="207"/>
      <c r="W214" s="207"/>
    </row>
    <row r="215" spans="2:23" ht="12.75" customHeight="1">
      <c r="B215" s="207"/>
      <c r="C215" s="207"/>
      <c r="D215" s="207"/>
      <c r="E215" s="207"/>
      <c r="F215" s="207"/>
      <c r="G215" s="207"/>
      <c r="H215" s="207"/>
      <c r="I215" s="207"/>
      <c r="J215" s="207"/>
      <c r="K215" s="207"/>
      <c r="L215" s="207"/>
      <c r="M215" s="207"/>
      <c r="N215" s="207"/>
      <c r="O215" s="207"/>
      <c r="P215" s="207"/>
      <c r="Q215" s="207"/>
      <c r="R215" s="207"/>
      <c r="S215" s="207"/>
      <c r="T215" s="207"/>
      <c r="U215" s="207"/>
      <c r="V215" s="207"/>
      <c r="W215" s="207"/>
    </row>
    <row r="216" spans="2:23" ht="12.75" customHeight="1">
      <c r="B216" s="207"/>
      <c r="C216" s="207"/>
      <c r="D216" s="207"/>
      <c r="E216" s="207"/>
      <c r="F216" s="207"/>
      <c r="G216" s="207"/>
      <c r="H216" s="207"/>
      <c r="I216" s="207"/>
      <c r="J216" s="207"/>
      <c r="K216" s="207"/>
      <c r="L216" s="207"/>
      <c r="M216" s="207"/>
      <c r="N216" s="207"/>
      <c r="O216" s="207"/>
      <c r="P216" s="207"/>
      <c r="Q216" s="207"/>
      <c r="R216" s="207"/>
      <c r="S216" s="207"/>
      <c r="T216" s="207"/>
      <c r="U216" s="207"/>
      <c r="V216" s="207"/>
      <c r="W216" s="207"/>
    </row>
    <row r="217" spans="2:23" ht="12.75" customHeight="1">
      <c r="B217" s="207"/>
      <c r="C217" s="207"/>
      <c r="D217" s="207"/>
      <c r="E217" s="207"/>
      <c r="F217" s="207"/>
      <c r="G217" s="207"/>
      <c r="H217" s="207"/>
      <c r="I217" s="207"/>
      <c r="J217" s="207"/>
      <c r="K217" s="207"/>
      <c r="L217" s="207"/>
      <c r="M217" s="207"/>
      <c r="N217" s="207"/>
      <c r="O217" s="207"/>
      <c r="P217" s="207"/>
      <c r="Q217" s="207"/>
      <c r="R217" s="207"/>
      <c r="S217" s="207"/>
      <c r="T217" s="207"/>
      <c r="U217" s="207"/>
      <c r="V217" s="207"/>
      <c r="W217" s="207"/>
    </row>
    <row r="218" spans="2:23" ht="12.75" customHeight="1">
      <c r="B218" s="207"/>
      <c r="C218" s="207"/>
      <c r="D218" s="207"/>
      <c r="E218" s="207"/>
      <c r="F218" s="207"/>
      <c r="G218" s="207"/>
      <c r="H218" s="207"/>
      <c r="I218" s="207"/>
      <c r="J218" s="207"/>
      <c r="K218" s="207"/>
      <c r="L218" s="207"/>
      <c r="M218" s="207"/>
      <c r="N218" s="207"/>
      <c r="O218" s="207"/>
      <c r="P218" s="207"/>
      <c r="Q218" s="207"/>
      <c r="R218" s="207"/>
      <c r="S218" s="207"/>
      <c r="T218" s="207"/>
      <c r="U218" s="207"/>
      <c r="V218" s="207"/>
      <c r="W218" s="207"/>
    </row>
    <row r="219" spans="2:23" ht="12.75" customHeight="1">
      <c r="B219" s="207"/>
      <c r="C219" s="207"/>
      <c r="D219" s="207"/>
      <c r="E219" s="207"/>
      <c r="F219" s="207"/>
      <c r="G219" s="207"/>
      <c r="H219" s="207"/>
      <c r="I219" s="207"/>
      <c r="J219" s="207"/>
      <c r="K219" s="207"/>
      <c r="L219" s="207"/>
      <c r="M219" s="207"/>
      <c r="N219" s="207"/>
      <c r="O219" s="207"/>
      <c r="P219" s="207"/>
      <c r="Q219" s="207"/>
      <c r="R219" s="207"/>
      <c r="S219" s="207"/>
      <c r="T219" s="207"/>
      <c r="U219" s="207"/>
      <c r="V219" s="207"/>
      <c r="W219" s="207"/>
    </row>
    <row r="220" spans="2:23" ht="12.75" customHeight="1">
      <c r="B220" s="207"/>
      <c r="C220" s="207"/>
      <c r="D220" s="207"/>
      <c r="E220" s="207"/>
      <c r="F220" s="207"/>
      <c r="G220" s="207"/>
      <c r="H220" s="207"/>
      <c r="I220" s="207"/>
      <c r="J220" s="207"/>
      <c r="K220" s="207"/>
      <c r="L220" s="207"/>
      <c r="M220" s="207"/>
      <c r="N220" s="207"/>
      <c r="O220" s="207"/>
      <c r="P220" s="207"/>
      <c r="Q220" s="207"/>
      <c r="R220" s="207"/>
      <c r="S220" s="207"/>
      <c r="T220" s="207"/>
      <c r="U220" s="207"/>
      <c r="V220" s="207"/>
      <c r="W220" s="207"/>
    </row>
    <row r="221" spans="2:23" ht="12.75" customHeight="1">
      <c r="B221" s="207"/>
      <c r="C221" s="207"/>
      <c r="D221" s="207"/>
      <c r="E221" s="207"/>
      <c r="F221" s="207"/>
      <c r="G221" s="207"/>
      <c r="H221" s="207"/>
      <c r="I221" s="207"/>
      <c r="J221" s="207"/>
      <c r="K221" s="207"/>
      <c r="L221" s="207"/>
      <c r="M221" s="207"/>
      <c r="N221" s="207"/>
      <c r="O221" s="207"/>
      <c r="P221" s="207"/>
      <c r="Q221" s="207"/>
      <c r="R221" s="207"/>
      <c r="S221" s="207"/>
      <c r="T221" s="207"/>
      <c r="U221" s="207"/>
      <c r="V221" s="207"/>
      <c r="W221" s="207"/>
    </row>
    <row r="222" spans="2:23" ht="12.75" customHeight="1">
      <c r="B222" s="207"/>
      <c r="C222" s="207"/>
      <c r="D222" s="207"/>
      <c r="E222" s="207"/>
      <c r="F222" s="207"/>
      <c r="G222" s="207"/>
      <c r="H222" s="207"/>
      <c r="I222" s="207"/>
      <c r="J222" s="207"/>
      <c r="K222" s="207"/>
      <c r="L222" s="207"/>
      <c r="M222" s="207"/>
      <c r="N222" s="207"/>
      <c r="O222" s="207"/>
      <c r="P222" s="207"/>
      <c r="Q222" s="207"/>
      <c r="R222" s="207"/>
      <c r="S222" s="207"/>
      <c r="T222" s="207"/>
      <c r="U222" s="207"/>
      <c r="V222" s="207"/>
      <c r="W222" s="207"/>
    </row>
    <row r="223" spans="2:23" ht="12.75" customHeight="1">
      <c r="B223" s="207"/>
      <c r="C223" s="207"/>
      <c r="D223" s="207"/>
      <c r="E223" s="207"/>
      <c r="F223" s="207"/>
      <c r="G223" s="207"/>
      <c r="H223" s="207"/>
      <c r="I223" s="207"/>
      <c r="J223" s="207"/>
      <c r="K223" s="207"/>
      <c r="L223" s="207"/>
      <c r="M223" s="207"/>
      <c r="N223" s="207"/>
      <c r="O223" s="207"/>
      <c r="P223" s="207"/>
      <c r="Q223" s="207"/>
      <c r="R223" s="207"/>
      <c r="S223" s="207"/>
      <c r="T223" s="207"/>
      <c r="U223" s="207"/>
      <c r="V223" s="207"/>
      <c r="W223" s="207"/>
    </row>
    <row r="224" spans="2:23" ht="12.75" customHeight="1">
      <c r="B224" s="207"/>
      <c r="C224" s="207"/>
      <c r="D224" s="207"/>
      <c r="E224" s="207"/>
      <c r="F224" s="207"/>
      <c r="G224" s="207"/>
      <c r="H224" s="207"/>
      <c r="I224" s="207"/>
      <c r="J224" s="207"/>
      <c r="K224" s="207"/>
      <c r="L224" s="207"/>
      <c r="M224" s="207"/>
      <c r="N224" s="207"/>
      <c r="O224" s="207"/>
      <c r="P224" s="207"/>
      <c r="Q224" s="207"/>
      <c r="R224" s="207"/>
      <c r="S224" s="207"/>
      <c r="T224" s="207"/>
      <c r="U224" s="207"/>
      <c r="V224" s="207"/>
      <c r="W224" s="207"/>
    </row>
    <row r="225" spans="2:23" ht="12.75" customHeight="1">
      <c r="B225" s="207"/>
      <c r="C225" s="207"/>
      <c r="D225" s="207"/>
      <c r="E225" s="207"/>
      <c r="F225" s="207"/>
      <c r="G225" s="207"/>
      <c r="H225" s="207"/>
      <c r="I225" s="207"/>
      <c r="J225" s="207"/>
      <c r="K225" s="207"/>
      <c r="L225" s="207"/>
      <c r="M225" s="207"/>
      <c r="N225" s="207"/>
      <c r="O225" s="207"/>
      <c r="P225" s="207"/>
      <c r="Q225" s="207"/>
      <c r="R225" s="207"/>
      <c r="S225" s="207"/>
      <c r="T225" s="207"/>
      <c r="U225" s="207"/>
      <c r="V225" s="207"/>
      <c r="W225" s="207"/>
    </row>
    <row r="226" spans="2:23" ht="12.75" customHeight="1">
      <c r="B226" s="207"/>
      <c r="C226" s="207"/>
      <c r="D226" s="207"/>
      <c r="E226" s="207"/>
      <c r="F226" s="207"/>
      <c r="G226" s="207"/>
      <c r="H226" s="207"/>
      <c r="I226" s="207"/>
      <c r="J226" s="207"/>
      <c r="K226" s="207"/>
      <c r="L226" s="207"/>
      <c r="M226" s="207"/>
      <c r="N226" s="207"/>
      <c r="O226" s="207"/>
      <c r="P226" s="207"/>
      <c r="Q226" s="207"/>
      <c r="R226" s="207"/>
      <c r="S226" s="207"/>
      <c r="T226" s="207"/>
      <c r="U226" s="207"/>
      <c r="V226" s="207"/>
      <c r="W226" s="207"/>
    </row>
    <row r="227" spans="2:23" ht="12.75" customHeight="1">
      <c r="B227" s="207"/>
      <c r="C227" s="207"/>
      <c r="D227" s="207"/>
      <c r="E227" s="207"/>
      <c r="F227" s="207"/>
      <c r="G227" s="207"/>
      <c r="H227" s="207"/>
      <c r="I227" s="207"/>
      <c r="J227" s="207"/>
      <c r="K227" s="207"/>
      <c r="L227" s="207"/>
      <c r="M227" s="207"/>
      <c r="N227" s="207"/>
      <c r="O227" s="207"/>
      <c r="P227" s="207"/>
      <c r="Q227" s="207"/>
      <c r="R227" s="207"/>
      <c r="S227" s="207"/>
      <c r="T227" s="207"/>
      <c r="U227" s="207"/>
      <c r="V227" s="207"/>
      <c r="W227" s="207"/>
    </row>
    <row r="228" spans="2:23" ht="12.75" customHeight="1">
      <c r="B228" s="207"/>
      <c r="C228" s="207"/>
      <c r="D228" s="207"/>
      <c r="E228" s="207"/>
      <c r="F228" s="207"/>
      <c r="G228" s="207"/>
      <c r="H228" s="207"/>
      <c r="I228" s="207"/>
      <c r="J228" s="207"/>
      <c r="K228" s="207"/>
      <c r="L228" s="207"/>
      <c r="M228" s="207"/>
      <c r="N228" s="207"/>
      <c r="O228" s="207"/>
      <c r="P228" s="207"/>
      <c r="Q228" s="207"/>
      <c r="R228" s="207"/>
      <c r="S228" s="207"/>
      <c r="T228" s="207"/>
      <c r="U228" s="207"/>
      <c r="V228" s="207"/>
      <c r="W228" s="207"/>
    </row>
    <row r="229" spans="2:23" ht="12.75" customHeight="1">
      <c r="B229" s="207"/>
      <c r="C229" s="207"/>
      <c r="D229" s="207"/>
      <c r="E229" s="207"/>
      <c r="F229" s="207"/>
      <c r="G229" s="207"/>
      <c r="H229" s="207"/>
      <c r="I229" s="207"/>
      <c r="J229" s="207"/>
      <c r="K229" s="207"/>
      <c r="L229" s="207"/>
      <c r="M229" s="207"/>
      <c r="N229" s="207"/>
      <c r="O229" s="207"/>
      <c r="P229" s="207"/>
      <c r="Q229" s="207"/>
      <c r="R229" s="207"/>
      <c r="S229" s="207"/>
      <c r="T229" s="207"/>
      <c r="U229" s="207"/>
      <c r="V229" s="207"/>
      <c r="W229" s="207"/>
    </row>
    <row r="230" spans="2:23" ht="12.75" customHeight="1">
      <c r="B230" s="207"/>
      <c r="C230" s="207"/>
      <c r="D230" s="207"/>
      <c r="E230" s="207"/>
      <c r="F230" s="207"/>
      <c r="G230" s="207"/>
      <c r="H230" s="207"/>
      <c r="I230" s="207"/>
      <c r="J230" s="207"/>
      <c r="K230" s="207"/>
      <c r="L230" s="207"/>
      <c r="M230" s="207"/>
      <c r="N230" s="207"/>
      <c r="O230" s="207"/>
      <c r="P230" s="207"/>
      <c r="Q230" s="207"/>
      <c r="R230" s="207"/>
      <c r="S230" s="207"/>
      <c r="T230" s="207"/>
      <c r="U230" s="207"/>
      <c r="V230" s="207"/>
      <c r="W230" s="207"/>
    </row>
    <row r="231" spans="2:23" ht="12.75" customHeight="1">
      <c r="B231" s="207"/>
      <c r="C231" s="207"/>
      <c r="D231" s="207"/>
      <c r="E231" s="207"/>
      <c r="F231" s="207"/>
      <c r="G231" s="207"/>
      <c r="H231" s="207"/>
      <c r="I231" s="207"/>
      <c r="J231" s="207"/>
      <c r="K231" s="207"/>
      <c r="L231" s="207"/>
      <c r="M231" s="207"/>
      <c r="N231" s="207"/>
      <c r="O231" s="207"/>
      <c r="P231" s="207"/>
      <c r="Q231" s="207"/>
      <c r="R231" s="207"/>
      <c r="S231" s="207"/>
      <c r="T231" s="207"/>
      <c r="U231" s="207"/>
      <c r="V231" s="207"/>
      <c r="W231" s="207"/>
    </row>
    <row r="232" spans="2:23" ht="12.75" customHeight="1">
      <c r="B232" s="207"/>
      <c r="C232" s="207"/>
      <c r="D232" s="207"/>
      <c r="E232" s="207"/>
      <c r="F232" s="207"/>
      <c r="G232" s="207"/>
      <c r="H232" s="207"/>
      <c r="I232" s="207"/>
      <c r="J232" s="207"/>
      <c r="K232" s="207"/>
      <c r="L232" s="207"/>
      <c r="M232" s="207"/>
      <c r="N232" s="207"/>
      <c r="O232" s="207"/>
      <c r="P232" s="207"/>
      <c r="Q232" s="207"/>
      <c r="R232" s="207"/>
      <c r="S232" s="207"/>
      <c r="T232" s="207"/>
      <c r="U232" s="207"/>
      <c r="V232" s="207"/>
      <c r="W232" s="207"/>
    </row>
    <row r="233" spans="2:23" ht="12.75" customHeight="1">
      <c r="B233" s="207"/>
      <c r="C233" s="207"/>
      <c r="D233" s="207"/>
      <c r="E233" s="207"/>
      <c r="F233" s="207"/>
      <c r="G233" s="207"/>
      <c r="H233" s="207"/>
      <c r="I233" s="207"/>
      <c r="J233" s="207"/>
      <c r="K233" s="207"/>
      <c r="L233" s="207"/>
      <c r="M233" s="207"/>
      <c r="N233" s="207"/>
      <c r="O233" s="207"/>
      <c r="P233" s="207"/>
      <c r="Q233" s="207"/>
      <c r="R233" s="207"/>
      <c r="S233" s="207"/>
      <c r="T233" s="207"/>
      <c r="U233" s="207"/>
      <c r="V233" s="207"/>
      <c r="W233" s="207"/>
    </row>
    <row r="234" spans="2:23" ht="12.75" customHeight="1">
      <c r="B234" s="207"/>
      <c r="C234" s="207"/>
      <c r="D234" s="207"/>
      <c r="E234" s="207"/>
      <c r="F234" s="207"/>
      <c r="G234" s="207"/>
      <c r="H234" s="207"/>
      <c r="I234" s="207"/>
      <c r="J234" s="207"/>
      <c r="K234" s="207"/>
      <c r="L234" s="207"/>
      <c r="M234" s="207"/>
      <c r="N234" s="207"/>
      <c r="O234" s="207"/>
      <c r="P234" s="207"/>
      <c r="Q234" s="207"/>
      <c r="R234" s="207"/>
      <c r="S234" s="207"/>
      <c r="T234" s="207"/>
      <c r="U234" s="207"/>
      <c r="V234" s="207"/>
      <c r="W234" s="207"/>
    </row>
    <row r="235" spans="2:23" ht="12.75" customHeight="1">
      <c r="B235" s="207"/>
      <c r="C235" s="207"/>
      <c r="D235" s="207"/>
      <c r="E235" s="207"/>
      <c r="F235" s="207"/>
      <c r="G235" s="207"/>
      <c r="H235" s="207"/>
      <c r="I235" s="207"/>
      <c r="J235" s="207"/>
      <c r="K235" s="207"/>
      <c r="L235" s="207"/>
      <c r="M235" s="207"/>
      <c r="N235" s="207"/>
      <c r="O235" s="207"/>
      <c r="P235" s="207"/>
      <c r="Q235" s="207"/>
      <c r="R235" s="207"/>
      <c r="S235" s="207"/>
      <c r="T235" s="207"/>
      <c r="U235" s="207"/>
      <c r="V235" s="207"/>
      <c r="W235" s="207"/>
    </row>
    <row r="236" spans="2:23" ht="12.75" customHeight="1">
      <c r="B236" s="207"/>
      <c r="C236" s="207"/>
      <c r="D236" s="207"/>
      <c r="E236" s="207"/>
      <c r="F236" s="207"/>
      <c r="G236" s="207"/>
      <c r="H236" s="207"/>
      <c r="I236" s="207"/>
      <c r="J236" s="207"/>
      <c r="K236" s="207"/>
      <c r="L236" s="207"/>
      <c r="M236" s="207"/>
      <c r="N236" s="207"/>
      <c r="O236" s="207"/>
      <c r="P236" s="207"/>
      <c r="Q236" s="207"/>
      <c r="R236" s="207"/>
      <c r="S236" s="207"/>
      <c r="T236" s="207"/>
      <c r="U236" s="207"/>
      <c r="V236" s="207"/>
      <c r="W236" s="207"/>
    </row>
    <row r="237" spans="2:23" ht="12.75" customHeight="1">
      <c r="B237" s="207"/>
      <c r="C237" s="207"/>
      <c r="D237" s="207"/>
      <c r="E237" s="207"/>
      <c r="F237" s="207"/>
      <c r="G237" s="207"/>
      <c r="H237" s="207"/>
      <c r="I237" s="207"/>
      <c r="J237" s="207"/>
      <c r="K237" s="207"/>
      <c r="L237" s="207"/>
      <c r="M237" s="207"/>
      <c r="N237" s="207"/>
      <c r="O237" s="207"/>
      <c r="P237" s="207"/>
      <c r="Q237" s="207"/>
      <c r="R237" s="207"/>
      <c r="S237" s="207"/>
      <c r="T237" s="207"/>
      <c r="U237" s="207"/>
      <c r="V237" s="207"/>
      <c r="W237" s="207"/>
    </row>
    <row r="238" spans="2:23" ht="12.75" customHeight="1">
      <c r="B238" s="207"/>
      <c r="C238" s="207"/>
      <c r="D238" s="207"/>
      <c r="E238" s="207"/>
      <c r="F238" s="207"/>
      <c r="G238" s="207"/>
      <c r="H238" s="207"/>
      <c r="I238" s="207"/>
      <c r="J238" s="207"/>
      <c r="K238" s="207"/>
      <c r="L238" s="207"/>
      <c r="M238" s="207"/>
      <c r="N238" s="207"/>
      <c r="O238" s="207"/>
      <c r="P238" s="207"/>
      <c r="Q238" s="207"/>
      <c r="R238" s="207"/>
      <c r="S238" s="207"/>
      <c r="T238" s="207"/>
      <c r="U238" s="207"/>
      <c r="V238" s="207"/>
      <c r="W238" s="207"/>
    </row>
    <row r="239" spans="2:23" ht="12.75" customHeight="1">
      <c r="B239" s="207"/>
      <c r="C239" s="207"/>
      <c r="D239" s="207"/>
      <c r="E239" s="207"/>
      <c r="F239" s="207"/>
      <c r="G239" s="207"/>
      <c r="H239" s="207"/>
      <c r="I239" s="207"/>
      <c r="J239" s="207"/>
      <c r="K239" s="207"/>
      <c r="L239" s="207"/>
      <c r="M239" s="207"/>
      <c r="N239" s="207"/>
      <c r="O239" s="207"/>
      <c r="P239" s="207"/>
      <c r="Q239" s="207"/>
      <c r="R239" s="207"/>
      <c r="S239" s="207"/>
      <c r="T239" s="207"/>
      <c r="U239" s="207"/>
      <c r="V239" s="207"/>
      <c r="W239" s="207"/>
    </row>
    <row r="240" spans="2:23" ht="12.75" customHeight="1">
      <c r="B240" s="207"/>
      <c r="C240" s="207"/>
      <c r="D240" s="207"/>
      <c r="E240" s="207"/>
      <c r="F240" s="207"/>
      <c r="G240" s="207"/>
      <c r="H240" s="207"/>
      <c r="I240" s="207"/>
      <c r="J240" s="207"/>
      <c r="K240" s="207"/>
      <c r="L240" s="207"/>
      <c r="M240" s="207"/>
      <c r="N240" s="207"/>
      <c r="O240" s="207"/>
      <c r="P240" s="207"/>
      <c r="Q240" s="207"/>
      <c r="R240" s="207"/>
      <c r="S240" s="207"/>
      <c r="T240" s="207"/>
      <c r="U240" s="207"/>
      <c r="V240" s="207"/>
      <c r="W240" s="207"/>
    </row>
    <row r="241" spans="2:23" ht="12.75" customHeight="1">
      <c r="B241" s="207"/>
      <c r="C241" s="207"/>
      <c r="D241" s="207"/>
      <c r="E241" s="207"/>
      <c r="F241" s="207"/>
      <c r="G241" s="207"/>
      <c r="H241" s="207"/>
      <c r="I241" s="207"/>
      <c r="J241" s="207"/>
      <c r="K241" s="207"/>
      <c r="L241" s="207"/>
      <c r="M241" s="207"/>
      <c r="N241" s="207"/>
      <c r="O241" s="207"/>
      <c r="P241" s="207"/>
      <c r="Q241" s="207"/>
      <c r="R241" s="207"/>
      <c r="S241" s="207"/>
      <c r="T241" s="207"/>
      <c r="U241" s="207"/>
      <c r="V241" s="207"/>
      <c r="W241" s="207"/>
    </row>
    <row r="242" spans="2:23" ht="12.75" customHeight="1">
      <c r="B242" s="207"/>
      <c r="C242" s="207"/>
      <c r="D242" s="207"/>
      <c r="E242" s="207"/>
      <c r="F242" s="207"/>
      <c r="G242" s="207"/>
      <c r="H242" s="207"/>
      <c r="I242" s="207"/>
      <c r="J242" s="207"/>
      <c r="K242" s="207"/>
      <c r="L242" s="207"/>
      <c r="M242" s="207"/>
      <c r="N242" s="207"/>
      <c r="O242" s="207"/>
      <c r="P242" s="207"/>
      <c r="Q242" s="207"/>
      <c r="R242" s="207"/>
      <c r="S242" s="207"/>
      <c r="T242" s="207"/>
      <c r="U242" s="207"/>
      <c r="V242" s="207"/>
      <c r="W242" s="207"/>
    </row>
    <row r="243" spans="2:23" ht="12.75" customHeight="1">
      <c r="B243" s="207"/>
      <c r="C243" s="207"/>
      <c r="D243" s="207"/>
      <c r="E243" s="207"/>
      <c r="F243" s="207"/>
      <c r="G243" s="207"/>
      <c r="H243" s="207"/>
      <c r="I243" s="207"/>
      <c r="J243" s="207"/>
      <c r="K243" s="207"/>
      <c r="L243" s="207"/>
      <c r="M243" s="207"/>
      <c r="N243" s="207"/>
      <c r="O243" s="207"/>
      <c r="P243" s="207"/>
      <c r="Q243" s="207"/>
      <c r="R243" s="207"/>
      <c r="S243" s="207"/>
      <c r="T243" s="207"/>
      <c r="U243" s="207"/>
      <c r="V243" s="207"/>
      <c r="W243" s="207"/>
    </row>
    <row r="244" spans="2:23" ht="12.75" customHeight="1">
      <c r="B244" s="207"/>
      <c r="C244" s="207"/>
      <c r="D244" s="207"/>
      <c r="E244" s="207"/>
      <c r="F244" s="207"/>
      <c r="G244" s="207"/>
      <c r="H244" s="207"/>
      <c r="I244" s="207"/>
      <c r="J244" s="207"/>
      <c r="K244" s="207"/>
      <c r="L244" s="207"/>
      <c r="M244" s="207"/>
      <c r="N244" s="207"/>
      <c r="O244" s="207"/>
      <c r="P244" s="207"/>
      <c r="Q244" s="207"/>
      <c r="R244" s="207"/>
      <c r="S244" s="207"/>
      <c r="T244" s="207"/>
      <c r="U244" s="207"/>
      <c r="V244" s="207"/>
      <c r="W244" s="207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rowBreaks count="2" manualBreakCount="2">
    <brk id="36" max="16383" man="1"/>
    <brk id="6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view="pageBreakPreview" topLeftCell="A7" zoomScaleSheetLayoutView="100" workbookViewId="0">
      <selection activeCell="H26" sqref="H26:P27"/>
    </sheetView>
  </sheetViews>
  <sheetFormatPr defaultColWidth="9.109375" defaultRowHeight="13.8"/>
  <cols>
    <col min="1" max="1" width="5.44140625" style="387" customWidth="1"/>
    <col min="2" max="2" width="5" style="387" customWidth="1"/>
    <col min="3" max="3" width="21.44140625" style="387" customWidth="1"/>
    <col min="4" max="4" width="3.33203125" style="387" customWidth="1"/>
    <col min="5" max="5" width="14" style="49" customWidth="1"/>
    <col min="6" max="6" width="9.109375" style="387"/>
    <col min="7" max="7" width="10.33203125" style="387" customWidth="1"/>
    <col min="8" max="13" width="9.109375" style="387"/>
    <col min="14" max="15" width="3.44140625" style="387" customWidth="1"/>
    <col min="16" max="16" width="5.5546875" style="387" customWidth="1"/>
    <col min="17" max="16384" width="9.109375" style="387"/>
  </cols>
  <sheetData>
    <row r="1" spans="1:16" ht="24.6">
      <c r="A1" s="724" t="str">
        <f>封面!$A$4</f>
        <v>彰化縣地方教育發展基金－彰化縣彰化市民生國民小學</v>
      </c>
      <c r="B1" s="724"/>
      <c r="C1" s="724"/>
      <c r="D1" s="724"/>
      <c r="E1" s="724"/>
      <c r="F1" s="724"/>
      <c r="G1" s="724"/>
      <c r="H1" s="724"/>
      <c r="I1" s="724"/>
      <c r="J1" s="724"/>
      <c r="K1" s="724"/>
      <c r="L1" s="724"/>
      <c r="M1" s="724"/>
      <c r="N1" s="724"/>
      <c r="O1" s="724"/>
    </row>
    <row r="2" spans="1:16" ht="19.8">
      <c r="A2" s="725" t="s">
        <v>115</v>
      </c>
      <c r="B2" s="725"/>
      <c r="C2" s="725"/>
      <c r="D2" s="725"/>
      <c r="E2" s="725"/>
      <c r="F2" s="725"/>
      <c r="G2" s="725"/>
      <c r="H2" s="725"/>
      <c r="I2" s="725"/>
      <c r="J2" s="725"/>
      <c r="K2" s="725"/>
      <c r="L2" s="725"/>
      <c r="M2" s="725"/>
      <c r="N2" s="725"/>
      <c r="O2" s="725"/>
    </row>
    <row r="3" spans="1:16" ht="15">
      <c r="A3" s="726" t="str">
        <f>封面!$E$10&amp;封面!$H$10&amp;封面!$I$10&amp;封面!$J$10&amp;封面!$K$10&amp;封面!L10</f>
        <v>中華民國113年8月份</v>
      </c>
      <c r="B3" s="726"/>
      <c r="C3" s="726"/>
      <c r="D3" s="726"/>
      <c r="E3" s="726"/>
      <c r="F3" s="726"/>
      <c r="G3" s="726"/>
      <c r="H3" s="726"/>
      <c r="I3" s="726"/>
      <c r="J3" s="726"/>
      <c r="K3" s="726"/>
      <c r="L3" s="726"/>
      <c r="M3" s="726"/>
      <c r="N3" s="726"/>
      <c r="O3" s="726"/>
    </row>
    <row r="4" spans="1:16" s="388" customFormat="1" ht="16.2">
      <c r="A4" s="388" t="s">
        <v>218</v>
      </c>
      <c r="B4" s="723" t="s">
        <v>219</v>
      </c>
      <c r="C4" s="723"/>
      <c r="D4" s="723"/>
      <c r="E4" s="723"/>
      <c r="F4" s="723"/>
      <c r="G4" s="723"/>
      <c r="H4" s="723"/>
      <c r="I4" s="723"/>
      <c r="J4" s="723"/>
      <c r="K4" s="723"/>
      <c r="L4" s="723"/>
      <c r="M4" s="723"/>
      <c r="N4" s="723"/>
      <c r="O4" s="723"/>
      <c r="P4" s="723"/>
    </row>
    <row r="5" spans="1:16" s="388" customFormat="1" ht="16.2">
      <c r="B5" s="388" t="s">
        <v>226</v>
      </c>
      <c r="C5" s="388" t="s">
        <v>426</v>
      </c>
      <c r="E5" s="50" t="s">
        <v>192</v>
      </c>
    </row>
    <row r="6" spans="1:16" s="388" customFormat="1" ht="16.2">
      <c r="D6" s="89" t="s">
        <v>220</v>
      </c>
      <c r="E6" s="50" t="s">
        <v>193</v>
      </c>
      <c r="H6" s="184" t="s">
        <v>472</v>
      </c>
      <c r="I6" s="297"/>
      <c r="J6" s="297"/>
      <c r="K6" s="297"/>
      <c r="L6" s="297"/>
      <c r="M6" s="297"/>
      <c r="N6" s="297"/>
      <c r="O6" s="297"/>
      <c r="P6" s="297"/>
    </row>
    <row r="7" spans="1:16" s="388" customFormat="1" ht="16.2">
      <c r="B7" s="388" t="s">
        <v>231</v>
      </c>
      <c r="C7" s="388" t="s">
        <v>427</v>
      </c>
      <c r="E7" s="50" t="s">
        <v>192</v>
      </c>
      <c r="H7" s="297"/>
      <c r="I7" s="297"/>
      <c r="J7" s="297"/>
      <c r="K7" s="297"/>
      <c r="L7" s="297"/>
      <c r="M7" s="297"/>
      <c r="N7" s="297"/>
      <c r="O7" s="297"/>
      <c r="P7" s="297"/>
    </row>
    <row r="8" spans="1:16" s="388" customFormat="1" ht="16.2">
      <c r="D8" s="89" t="s">
        <v>220</v>
      </c>
      <c r="E8" s="50" t="s">
        <v>193</v>
      </c>
      <c r="H8" s="184" t="s">
        <v>435</v>
      </c>
      <c r="I8" s="297"/>
      <c r="J8" s="297"/>
      <c r="K8" s="297"/>
      <c r="L8" s="297"/>
      <c r="M8" s="297"/>
      <c r="N8" s="297"/>
      <c r="O8" s="297"/>
      <c r="P8" s="297"/>
    </row>
    <row r="9" spans="1:16" s="388" customFormat="1" ht="16.2">
      <c r="B9" s="388" t="s">
        <v>285</v>
      </c>
      <c r="C9" s="388" t="s">
        <v>221</v>
      </c>
      <c r="E9" s="50" t="s">
        <v>192</v>
      </c>
      <c r="H9" s="297"/>
      <c r="I9" s="297"/>
      <c r="J9" s="297"/>
      <c r="K9" s="297"/>
      <c r="L9" s="297"/>
      <c r="M9" s="297"/>
      <c r="N9" s="297"/>
      <c r="O9" s="297"/>
      <c r="P9" s="297"/>
    </row>
    <row r="10" spans="1:16" s="388" customFormat="1" ht="16.2">
      <c r="D10" s="89" t="s">
        <v>220</v>
      </c>
      <c r="E10" s="50" t="s">
        <v>193</v>
      </c>
      <c r="H10" s="184" t="s">
        <v>473</v>
      </c>
      <c r="I10" s="297"/>
      <c r="J10" s="297"/>
      <c r="K10" s="297"/>
      <c r="L10" s="297"/>
      <c r="M10" s="297"/>
      <c r="N10" s="297"/>
      <c r="O10" s="297"/>
      <c r="P10" s="297"/>
    </row>
    <row r="11" spans="1:16" s="388" customFormat="1" ht="16.2">
      <c r="B11" s="388" t="s">
        <v>286</v>
      </c>
      <c r="C11" s="388" t="s">
        <v>222</v>
      </c>
      <c r="D11" s="89" t="s">
        <v>220</v>
      </c>
      <c r="E11" s="50" t="s">
        <v>192</v>
      </c>
      <c r="H11" s="297"/>
      <c r="I11" s="297"/>
      <c r="J11" s="297"/>
      <c r="K11" s="297"/>
      <c r="L11" s="297"/>
      <c r="M11" s="297"/>
      <c r="N11" s="297"/>
      <c r="O11" s="297"/>
      <c r="P11" s="297"/>
    </row>
    <row r="12" spans="1:16" s="388" customFormat="1" ht="16.2">
      <c r="E12" s="50" t="s">
        <v>193</v>
      </c>
      <c r="H12" s="297"/>
      <c r="I12" s="297"/>
      <c r="J12" s="297"/>
      <c r="K12" s="297"/>
      <c r="L12" s="297"/>
      <c r="M12" s="297"/>
      <c r="N12" s="297"/>
      <c r="O12" s="297"/>
      <c r="P12" s="297"/>
    </row>
    <row r="13" spans="1:16" s="388" customFormat="1" ht="16.2">
      <c r="B13" s="388" t="s">
        <v>287</v>
      </c>
      <c r="C13" s="389" t="s">
        <v>223</v>
      </c>
      <c r="E13" s="400" t="s">
        <v>192</v>
      </c>
      <c r="H13" s="297"/>
      <c r="I13" s="297"/>
      <c r="J13" s="297"/>
      <c r="K13" s="297"/>
      <c r="L13" s="297"/>
      <c r="M13" s="297"/>
      <c r="N13" s="297"/>
      <c r="O13" s="297"/>
      <c r="P13" s="297"/>
    </row>
    <row r="14" spans="1:16" s="388" customFormat="1" ht="16.5" customHeight="1">
      <c r="C14" s="389"/>
      <c r="D14" s="89" t="s">
        <v>220</v>
      </c>
      <c r="E14" s="401" t="s">
        <v>193</v>
      </c>
      <c r="H14" s="727" t="s">
        <v>474</v>
      </c>
      <c r="I14" s="727"/>
      <c r="J14" s="727"/>
      <c r="K14" s="727"/>
      <c r="L14" s="727"/>
      <c r="M14" s="727"/>
      <c r="N14" s="727"/>
      <c r="O14" s="727"/>
      <c r="P14" s="727"/>
    </row>
    <row r="15" spans="1:16" s="388" customFormat="1" ht="16.5" customHeight="1">
      <c r="C15" s="389"/>
      <c r="D15" s="334"/>
      <c r="E15" s="333"/>
      <c r="H15" s="727"/>
      <c r="I15" s="727"/>
      <c r="J15" s="727"/>
      <c r="K15" s="727"/>
      <c r="L15" s="727"/>
      <c r="M15" s="727"/>
      <c r="N15" s="727"/>
      <c r="O15" s="727"/>
      <c r="P15" s="727"/>
    </row>
    <row r="16" spans="1:16" s="388" customFormat="1" ht="15.75" customHeight="1">
      <c r="C16" s="389"/>
      <c r="D16" s="389"/>
      <c r="E16" s="319"/>
    </row>
    <row r="17" spans="1:16" s="388" customFormat="1" ht="16.2">
      <c r="A17" s="388" t="s">
        <v>224</v>
      </c>
      <c r="B17" s="723" t="s">
        <v>225</v>
      </c>
      <c r="C17" s="723"/>
      <c r="D17" s="723"/>
      <c r="E17" s="723"/>
      <c r="F17" s="723"/>
      <c r="G17" s="723"/>
      <c r="H17" s="723"/>
      <c r="I17" s="723"/>
      <c r="J17" s="723"/>
      <c r="K17" s="723"/>
      <c r="L17" s="723"/>
      <c r="M17" s="723"/>
      <c r="N17" s="723"/>
    </row>
    <row r="18" spans="1:16" s="388" customFormat="1" ht="16.2">
      <c r="B18" s="388" t="s">
        <v>226</v>
      </c>
      <c r="C18" s="389" t="s">
        <v>227</v>
      </c>
      <c r="D18" s="389"/>
      <c r="E18" s="335"/>
    </row>
    <row r="19" spans="1:16" s="388" customFormat="1" ht="16.2">
      <c r="C19" s="389" t="s">
        <v>228</v>
      </c>
      <c r="D19" s="332" t="s">
        <v>220</v>
      </c>
      <c r="E19" s="335" t="s">
        <v>229</v>
      </c>
    </row>
    <row r="20" spans="1:16" s="388" customFormat="1" ht="16.2">
      <c r="C20" s="389"/>
      <c r="E20" s="335" t="s">
        <v>230</v>
      </c>
      <c r="H20" s="430"/>
      <c r="I20" s="428"/>
      <c r="J20" s="428"/>
      <c r="K20" s="428"/>
      <c r="L20" s="428"/>
      <c r="M20" s="428"/>
      <c r="N20" s="428"/>
      <c r="O20" s="428"/>
      <c r="P20" s="428"/>
    </row>
    <row r="21" spans="1:16" s="388" customFormat="1" ht="16.2">
      <c r="B21" s="388" t="s">
        <v>231</v>
      </c>
      <c r="C21" s="389" t="s">
        <v>232</v>
      </c>
      <c r="D21" s="334"/>
      <c r="E21" s="335"/>
      <c r="H21" s="429"/>
      <c r="I21" s="429"/>
      <c r="J21" s="429"/>
      <c r="K21" s="429"/>
      <c r="L21" s="429"/>
      <c r="M21" s="429"/>
      <c r="N21" s="429"/>
      <c r="O21" s="429"/>
      <c r="P21" s="429"/>
    </row>
    <row r="22" spans="1:16" s="388" customFormat="1" ht="16.2">
      <c r="C22" s="508" t="s">
        <v>475</v>
      </c>
      <c r="E22" s="51" t="s">
        <v>192</v>
      </c>
    </row>
    <row r="23" spans="1:16" s="388" customFormat="1" ht="16.2">
      <c r="D23" s="89" t="s">
        <v>220</v>
      </c>
      <c r="E23" s="50" t="s">
        <v>193</v>
      </c>
      <c r="H23" s="721" t="s">
        <v>478</v>
      </c>
      <c r="I23" s="722"/>
      <c r="J23" s="722"/>
      <c r="K23" s="722"/>
      <c r="L23" s="722"/>
      <c r="M23" s="722"/>
      <c r="N23" s="722"/>
      <c r="O23" s="722"/>
      <c r="P23" s="722"/>
    </row>
    <row r="24" spans="1:16" s="388" customFormat="1" ht="16.2">
      <c r="D24" s="509"/>
      <c r="E24" s="50"/>
      <c r="H24" s="722"/>
      <c r="I24" s="722"/>
      <c r="J24" s="722"/>
      <c r="K24" s="722"/>
      <c r="L24" s="722"/>
      <c r="M24" s="722"/>
      <c r="N24" s="722"/>
      <c r="O24" s="722"/>
      <c r="P24" s="722"/>
    </row>
    <row r="25" spans="1:16" s="388" customFormat="1" ht="16.2">
      <c r="C25" s="388" t="s">
        <v>476</v>
      </c>
      <c r="D25" s="510"/>
      <c r="E25" s="51" t="s">
        <v>192</v>
      </c>
    </row>
    <row r="26" spans="1:16" s="388" customFormat="1" ht="16.2">
      <c r="D26" s="89" t="s">
        <v>220</v>
      </c>
      <c r="E26" s="50" t="s">
        <v>193</v>
      </c>
      <c r="H26" s="721" t="s">
        <v>477</v>
      </c>
      <c r="I26" s="722"/>
      <c r="J26" s="722"/>
      <c r="K26" s="722"/>
      <c r="L26" s="722"/>
      <c r="M26" s="722"/>
      <c r="N26" s="722"/>
      <c r="O26" s="722"/>
      <c r="P26" s="722"/>
    </row>
    <row r="27" spans="1:16" s="388" customFormat="1" ht="16.2">
      <c r="E27" s="51"/>
      <c r="H27" s="722"/>
      <c r="I27" s="722"/>
      <c r="J27" s="722"/>
      <c r="K27" s="722"/>
      <c r="L27" s="722"/>
      <c r="M27" s="722"/>
      <c r="N27" s="722"/>
      <c r="O27" s="722"/>
      <c r="P27" s="722"/>
    </row>
    <row r="28" spans="1:16" s="388" customFormat="1" ht="16.2">
      <c r="E28" s="51"/>
    </row>
    <row r="29" spans="1:16" s="388" customFormat="1" ht="16.2">
      <c r="E29" s="51"/>
    </row>
    <row r="30" spans="1:16" s="388" customFormat="1" ht="16.2">
      <c r="E30" s="51"/>
    </row>
    <row r="31" spans="1:16" s="388" customFormat="1" ht="16.2">
      <c r="E31" s="51"/>
    </row>
    <row r="32" spans="1:16" s="388" customFormat="1" ht="16.2">
      <c r="E32" s="51"/>
    </row>
    <row r="33" spans="5:5" s="388" customFormat="1" ht="16.2">
      <c r="E33" s="51"/>
    </row>
    <row r="34" spans="5:5" s="388" customFormat="1" ht="16.2">
      <c r="E34" s="51"/>
    </row>
    <row r="35" spans="5:5" s="388" customFormat="1" ht="16.2">
      <c r="E35" s="51"/>
    </row>
    <row r="36" spans="5:5" s="388" customFormat="1" ht="16.2">
      <c r="E36" s="51"/>
    </row>
    <row r="37" spans="5:5" s="388" customFormat="1" ht="16.2">
      <c r="E37" s="51"/>
    </row>
    <row r="38" spans="5:5" s="388" customFormat="1" ht="16.2">
      <c r="E38" s="51"/>
    </row>
    <row r="39" spans="5:5" s="388" customFormat="1" ht="16.2">
      <c r="E39" s="51"/>
    </row>
    <row r="40" spans="5:5" s="388" customFormat="1" ht="16.2">
      <c r="E40" s="51"/>
    </row>
    <row r="41" spans="5:5" s="388" customFormat="1" ht="16.2">
      <c r="E41" s="51"/>
    </row>
    <row r="42" spans="5:5" s="388" customFormat="1" ht="16.2">
      <c r="E42" s="51"/>
    </row>
    <row r="43" spans="5:5" s="388" customFormat="1" ht="16.2">
      <c r="E43" s="51"/>
    </row>
    <row r="44" spans="5:5" s="388" customFormat="1" ht="16.2">
      <c r="E44" s="51"/>
    </row>
    <row r="45" spans="5:5" s="388" customFormat="1" ht="16.2">
      <c r="E45" s="51"/>
    </row>
    <row r="46" spans="5:5" s="388" customFormat="1" ht="16.2">
      <c r="E46" s="51"/>
    </row>
    <row r="47" spans="5:5" s="388" customFormat="1" ht="16.2">
      <c r="E47" s="51"/>
    </row>
    <row r="48" spans="5:5" s="388" customFormat="1" ht="16.2">
      <c r="E48" s="51"/>
    </row>
    <row r="49" spans="5:5" s="388" customFormat="1" ht="16.2">
      <c r="E49" s="51"/>
    </row>
    <row r="50" spans="5:5" s="388" customFormat="1" ht="16.2">
      <c r="E50" s="51"/>
    </row>
    <row r="51" spans="5:5" s="388" customFormat="1" ht="16.2">
      <c r="E51" s="51"/>
    </row>
    <row r="52" spans="5:5" s="388" customFormat="1" ht="16.2">
      <c r="E52" s="51"/>
    </row>
    <row r="53" spans="5:5" s="388" customFormat="1" ht="16.2">
      <c r="E53" s="51"/>
    </row>
    <row r="54" spans="5:5" s="388" customFormat="1" ht="16.2">
      <c r="E54" s="51"/>
    </row>
    <row r="55" spans="5:5" s="388" customFormat="1" ht="16.2">
      <c r="E55" s="51"/>
    </row>
    <row r="56" spans="5:5" s="388" customFormat="1" ht="16.2">
      <c r="E56" s="51"/>
    </row>
    <row r="57" spans="5:5" s="388" customFormat="1" ht="16.2">
      <c r="E57" s="51"/>
    </row>
    <row r="58" spans="5:5" s="388" customFormat="1" ht="16.2">
      <c r="E58" s="51"/>
    </row>
    <row r="59" spans="5:5" s="388" customFormat="1" ht="16.2">
      <c r="E59" s="51"/>
    </row>
    <row r="60" spans="5:5" s="388" customFormat="1" ht="16.2">
      <c r="E60" s="51"/>
    </row>
    <row r="61" spans="5:5" s="388" customFormat="1" ht="16.2">
      <c r="E61" s="51"/>
    </row>
    <row r="62" spans="5:5" s="388" customFormat="1" ht="16.2">
      <c r="E62" s="51"/>
    </row>
  </sheetData>
  <mergeCells count="8">
    <mergeCell ref="H23:P24"/>
    <mergeCell ref="H26:P27"/>
    <mergeCell ref="B17:N17"/>
    <mergeCell ref="A1:O1"/>
    <mergeCell ref="A2:O2"/>
    <mergeCell ref="A3:O3"/>
    <mergeCell ref="B4:P4"/>
    <mergeCell ref="H14:P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&amp;R122-&amp;10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showOutlineSymbols="0" view="pageBreakPreview" zoomScaleSheetLayoutView="100" workbookViewId="0">
      <pane xSplit="2" ySplit="13" topLeftCell="C33" activePane="bottomRight" state="frozen"/>
      <selection activeCell="C20" sqref="C20"/>
      <selection pane="topRight" activeCell="C20" sqref="C20"/>
      <selection pane="bottomLeft" activeCell="C20" sqref="C20"/>
      <selection pane="bottomRight" activeCell="C20" sqref="C20"/>
    </sheetView>
  </sheetViews>
  <sheetFormatPr defaultColWidth="6.88671875" defaultRowHeight="12.75" customHeight="1"/>
  <cols>
    <col min="1" max="1" width="4.44140625" style="3" customWidth="1"/>
    <col min="2" max="2" width="5" style="3" customWidth="1"/>
    <col min="3" max="5" width="10.5546875" style="3" customWidth="1"/>
    <col min="6" max="8" width="8.88671875" style="3" customWidth="1"/>
    <col min="9" max="9" width="16.5546875" style="3" customWidth="1"/>
    <col min="10" max="13" width="7.88671875" style="3" customWidth="1"/>
    <col min="14" max="14" width="16.88671875" style="3" customWidth="1"/>
    <col min="15" max="15" width="11.6640625" style="3" customWidth="1"/>
    <col min="16" max="16384" width="6.88671875" style="3"/>
  </cols>
  <sheetData>
    <row r="1" spans="1:18" ht="19.8">
      <c r="A1" s="672" t="str">
        <f>封面!$A$4</f>
        <v>彰化縣地方教育發展基金－彰化縣彰化市民生國民小學</v>
      </c>
      <c r="B1" s="672"/>
      <c r="C1" s="672"/>
      <c r="D1" s="672"/>
      <c r="E1" s="672"/>
      <c r="F1" s="672"/>
      <c r="G1" s="672"/>
      <c r="H1" s="672"/>
      <c r="I1" s="584"/>
      <c r="J1" s="584"/>
      <c r="K1" s="584"/>
      <c r="L1" s="584"/>
      <c r="M1" s="584"/>
      <c r="N1" s="584"/>
    </row>
    <row r="2" spans="1:18" ht="19.5" hidden="1" customHeight="1">
      <c r="A2" s="9"/>
      <c r="B2" s="9"/>
      <c r="C2" s="9"/>
      <c r="D2" s="9"/>
      <c r="E2" s="9"/>
      <c r="F2" s="9"/>
      <c r="G2" s="9"/>
      <c r="H2" s="9"/>
    </row>
    <row r="3" spans="1:18" ht="14.25" hidden="1" customHeight="1"/>
    <row r="4" spans="1:18" ht="19.95" customHeight="1">
      <c r="A4" s="688" t="s">
        <v>302</v>
      </c>
      <c r="B4" s="688"/>
      <c r="C4" s="688"/>
      <c r="D4" s="688"/>
      <c r="E4" s="688"/>
      <c r="F4" s="688"/>
      <c r="G4" s="688"/>
      <c r="H4" s="688"/>
      <c r="I4" s="584"/>
      <c r="J4" s="584"/>
      <c r="K4" s="584"/>
      <c r="L4" s="584"/>
      <c r="M4" s="584"/>
      <c r="N4" s="584"/>
    </row>
    <row r="5" spans="1:18" ht="6.75" customHeight="1"/>
    <row r="6" spans="1:18" ht="16.2">
      <c r="A6" s="673" t="str">
        <f>封面!$E$10&amp;封面!$H$10&amp;封面!$I$10&amp;封面!$J$10&amp;封面!$K$10&amp;封面!$O$10&amp;"日"</f>
        <v>中華民國113年8月31日</v>
      </c>
      <c r="B6" s="673"/>
      <c r="C6" s="673"/>
      <c r="D6" s="673"/>
      <c r="E6" s="673"/>
      <c r="F6" s="673"/>
      <c r="G6" s="673"/>
      <c r="H6" s="673"/>
      <c r="I6" s="584"/>
      <c r="J6" s="584"/>
      <c r="K6" s="584"/>
      <c r="L6" s="584"/>
      <c r="M6" s="584"/>
      <c r="N6" s="584"/>
    </row>
    <row r="7" spans="1:18" ht="16.2">
      <c r="A7" s="616" t="s">
        <v>39</v>
      </c>
      <c r="B7" s="616"/>
      <c r="C7" s="616"/>
      <c r="D7" s="616"/>
      <c r="E7" s="616"/>
      <c r="F7" s="616"/>
      <c r="G7" s="616"/>
      <c r="H7" s="616"/>
      <c r="I7" s="584"/>
      <c r="J7" s="584"/>
      <c r="K7" s="584"/>
      <c r="L7" s="584"/>
      <c r="M7" s="584"/>
      <c r="N7" s="584"/>
    </row>
    <row r="8" spans="1:18" ht="6" hidden="1" customHeight="1"/>
    <row r="9" spans="1:18" s="302" customFormat="1" ht="21" customHeight="1">
      <c r="A9" s="733" t="s">
        <v>299</v>
      </c>
      <c r="B9" s="734"/>
      <c r="C9" s="734"/>
      <c r="D9" s="734"/>
      <c r="E9" s="734"/>
      <c r="F9" s="733" t="s">
        <v>196</v>
      </c>
      <c r="G9" s="734"/>
      <c r="H9" s="734"/>
      <c r="I9" s="734"/>
      <c r="J9" s="734"/>
      <c r="K9" s="734"/>
      <c r="L9" s="734"/>
      <c r="M9" s="734"/>
      <c r="N9" s="734"/>
      <c r="O9" s="301"/>
      <c r="P9" s="301"/>
      <c r="Q9" s="301"/>
      <c r="R9" s="301"/>
    </row>
    <row r="10" spans="1:18" s="302" customFormat="1" ht="21" customHeight="1">
      <c r="A10" s="734"/>
      <c r="B10" s="734"/>
      <c r="C10" s="734"/>
      <c r="D10" s="734"/>
      <c r="E10" s="734"/>
      <c r="F10" s="730" t="s">
        <v>300</v>
      </c>
      <c r="G10" s="731"/>
      <c r="H10" s="731"/>
      <c r="I10" s="732"/>
      <c r="J10" s="737" t="s">
        <v>301</v>
      </c>
      <c r="K10" s="737"/>
      <c r="L10" s="737"/>
      <c r="M10" s="737"/>
      <c r="N10" s="737"/>
    </row>
    <row r="11" spans="1:18" s="295" customFormat="1" ht="12.75" hidden="1" customHeight="1">
      <c r="A11" s="85"/>
      <c r="B11" s="69"/>
      <c r="C11" s="69"/>
      <c r="D11" s="69"/>
      <c r="E11" s="69"/>
      <c r="F11" s="3"/>
      <c r="G11" s="3"/>
      <c r="H11" s="294"/>
      <c r="I11" s="300"/>
      <c r="J11" s="303"/>
      <c r="K11" s="303"/>
      <c r="L11" s="303"/>
      <c r="M11" s="303"/>
      <c r="N11" s="304"/>
    </row>
    <row r="12" spans="1:18" s="295" customFormat="1" ht="12.75" hidden="1" customHeight="1">
      <c r="A12" s="85"/>
      <c r="B12" s="69"/>
      <c r="C12" s="69"/>
      <c r="D12" s="69"/>
      <c r="E12" s="69"/>
      <c r="F12" s="3"/>
      <c r="G12" s="3"/>
      <c r="H12" s="13"/>
      <c r="I12" s="13"/>
      <c r="J12" s="303"/>
      <c r="K12" s="303"/>
      <c r="L12" s="303"/>
      <c r="M12" s="303"/>
      <c r="N12" s="304"/>
    </row>
    <row r="13" spans="1:18" s="295" customFormat="1" ht="9" hidden="1" customHeight="1">
      <c r="A13" s="85"/>
      <c r="B13" s="69"/>
      <c r="C13" s="336"/>
      <c r="D13" s="336"/>
      <c r="E13" s="336"/>
      <c r="F13" s="3"/>
      <c r="G13" s="3"/>
      <c r="H13" s="10"/>
      <c r="I13" s="10"/>
      <c r="J13" s="303"/>
      <c r="K13" s="303"/>
      <c r="L13" s="303"/>
      <c r="M13" s="303"/>
      <c r="N13" s="304"/>
    </row>
    <row r="14" spans="1:18" s="453" customFormat="1" ht="13.8">
      <c r="A14" s="735" t="s">
        <v>383</v>
      </c>
      <c r="B14" s="736"/>
      <c r="C14" s="736"/>
      <c r="D14" s="736"/>
      <c r="E14" s="446"/>
      <c r="F14" s="447"/>
      <c r="G14" s="448"/>
      <c r="H14" s="448"/>
      <c r="I14" s="449">
        <f>SUM(I15:I25)/2</f>
        <v>13152357</v>
      </c>
      <c r="J14" s="450"/>
      <c r="K14" s="451"/>
      <c r="L14" s="451"/>
      <c r="M14" s="452"/>
      <c r="N14" s="449">
        <f>I14+[1]收支!$N14</f>
        <v>130105167</v>
      </c>
    </row>
    <row r="15" spans="1:18" s="453" customFormat="1" ht="13.8">
      <c r="A15" s="454"/>
      <c r="B15" s="728" t="s">
        <v>384</v>
      </c>
      <c r="C15" s="728"/>
      <c r="D15" s="728"/>
      <c r="E15" s="729"/>
      <c r="F15" s="455"/>
      <c r="G15" s="456"/>
      <c r="H15" s="456"/>
      <c r="I15" s="457">
        <f>I16</f>
        <v>0</v>
      </c>
      <c r="J15" s="458"/>
      <c r="K15" s="459"/>
      <c r="L15" s="459"/>
      <c r="M15" s="460"/>
      <c r="N15" s="457">
        <f>I15+[1]收支!$N15</f>
        <v>168375</v>
      </c>
    </row>
    <row r="16" spans="1:18" s="469" customFormat="1" ht="13.8">
      <c r="A16" s="461"/>
      <c r="B16" s="462"/>
      <c r="C16" s="325" t="s">
        <v>385</v>
      </c>
      <c r="D16" s="325"/>
      <c r="E16" s="326"/>
      <c r="F16" s="463"/>
      <c r="G16" s="464"/>
      <c r="H16" s="464"/>
      <c r="I16" s="465"/>
      <c r="J16" s="466"/>
      <c r="K16" s="467"/>
      <c r="L16" s="467"/>
      <c r="M16" s="468"/>
      <c r="N16" s="465">
        <f>I16+[1]收支!$N16</f>
        <v>168375</v>
      </c>
    </row>
    <row r="17" spans="1:14" s="453" customFormat="1" ht="13.8">
      <c r="A17" s="470"/>
      <c r="B17" s="728" t="s">
        <v>320</v>
      </c>
      <c r="C17" s="728"/>
      <c r="D17" s="728"/>
      <c r="E17" s="729"/>
      <c r="F17" s="455"/>
      <c r="G17" s="456"/>
      <c r="H17" s="456"/>
      <c r="I17" s="457">
        <f>SUM(I18:I21)</f>
        <v>3329357</v>
      </c>
      <c r="J17" s="458"/>
      <c r="K17" s="459"/>
      <c r="L17" s="459"/>
      <c r="M17" s="460"/>
      <c r="N17" s="457">
        <f>I17+[1]收支!$N17</f>
        <v>23419190</v>
      </c>
    </row>
    <row r="18" spans="1:14" s="474" customFormat="1" ht="13.8">
      <c r="A18" s="471"/>
      <c r="B18" s="462"/>
      <c r="C18" s="325" t="s">
        <v>429</v>
      </c>
      <c r="D18" s="462"/>
      <c r="E18" s="472"/>
      <c r="F18" s="463"/>
      <c r="G18" s="464"/>
      <c r="H18" s="464"/>
      <c r="I18" s="473"/>
      <c r="J18" s="466"/>
      <c r="K18" s="467"/>
      <c r="L18" s="467"/>
      <c r="M18" s="468"/>
      <c r="N18" s="465">
        <f>I18+[1]收支!$N18</f>
        <v>36111</v>
      </c>
    </row>
    <row r="19" spans="1:14" s="469" customFormat="1" ht="13.8">
      <c r="A19" s="471"/>
      <c r="B19" s="462"/>
      <c r="C19" s="325" t="s">
        <v>386</v>
      </c>
      <c r="D19" s="325"/>
      <c r="E19" s="326"/>
      <c r="F19" s="463"/>
      <c r="G19" s="464"/>
      <c r="H19" s="464"/>
      <c r="I19" s="465">
        <v>1034</v>
      </c>
      <c r="J19" s="466"/>
      <c r="K19" s="467"/>
      <c r="L19" s="467"/>
      <c r="M19" s="468"/>
      <c r="N19" s="465">
        <f>I19+[1]收支!$N19</f>
        <v>9734</v>
      </c>
    </row>
    <row r="20" spans="1:14" s="469" customFormat="1" ht="13.8" hidden="1">
      <c r="A20" s="471"/>
      <c r="B20" s="462"/>
      <c r="C20" s="325" t="s">
        <v>387</v>
      </c>
      <c r="D20" s="325"/>
      <c r="E20" s="326"/>
      <c r="F20" s="463"/>
      <c r="G20" s="464"/>
      <c r="H20" s="464"/>
      <c r="I20" s="465"/>
      <c r="J20" s="466"/>
      <c r="K20" s="467"/>
      <c r="L20" s="467"/>
      <c r="M20" s="468"/>
      <c r="N20" s="465">
        <f>I20+[1]收支!$N20</f>
        <v>0</v>
      </c>
    </row>
    <row r="21" spans="1:14" s="469" customFormat="1" ht="13.8">
      <c r="A21" s="471"/>
      <c r="B21" s="462"/>
      <c r="C21" s="325" t="s">
        <v>388</v>
      </c>
      <c r="D21" s="325"/>
      <c r="E21" s="326"/>
      <c r="F21" s="463"/>
      <c r="G21" s="464"/>
      <c r="H21" s="464"/>
      <c r="I21" s="465">
        <v>3328323</v>
      </c>
      <c r="J21" s="466"/>
      <c r="K21" s="467"/>
      <c r="L21" s="467"/>
      <c r="M21" s="468"/>
      <c r="N21" s="465">
        <f>I21+[1]收支!$N21</f>
        <v>23373345</v>
      </c>
    </row>
    <row r="22" spans="1:14" s="476" customFormat="1" ht="13.8">
      <c r="A22" s="475"/>
      <c r="B22" s="728" t="s">
        <v>389</v>
      </c>
      <c r="C22" s="728"/>
      <c r="D22" s="728"/>
      <c r="E22" s="729"/>
      <c r="F22" s="455"/>
      <c r="G22" s="456"/>
      <c r="H22" s="456"/>
      <c r="I22" s="457">
        <f>I23</f>
        <v>9623000</v>
      </c>
      <c r="J22" s="458"/>
      <c r="K22" s="459"/>
      <c r="L22" s="459"/>
      <c r="M22" s="460"/>
      <c r="N22" s="457">
        <f>I22+[1]收支!$N22</f>
        <v>106310052</v>
      </c>
    </row>
    <row r="23" spans="1:14" s="481" customFormat="1" ht="13.8">
      <c r="A23" s="477"/>
      <c r="B23" s="49"/>
      <c r="C23" s="478" t="s">
        <v>390</v>
      </c>
      <c r="D23" s="478"/>
      <c r="E23" s="479"/>
      <c r="F23" s="477"/>
      <c r="G23"/>
      <c r="H23"/>
      <c r="I23" s="480">
        <v>9623000</v>
      </c>
      <c r="J23" s="471"/>
      <c r="K23" s="49"/>
      <c r="L23" s="49"/>
      <c r="M23" s="113"/>
      <c r="N23" s="480">
        <f>I23+[1]收支!$N23</f>
        <v>106310052</v>
      </c>
    </row>
    <row r="24" spans="1:14" s="476" customFormat="1" ht="13.8">
      <c r="A24" s="475"/>
      <c r="B24" s="482" t="s">
        <v>391</v>
      </c>
      <c r="C24" s="483"/>
      <c r="D24" s="483"/>
      <c r="E24" s="484"/>
      <c r="F24" s="475"/>
      <c r="G24" s="485"/>
      <c r="H24" s="485"/>
      <c r="I24" s="486">
        <f>I25</f>
        <v>200000</v>
      </c>
      <c r="J24" s="470"/>
      <c r="K24" s="482"/>
      <c r="L24" s="482"/>
      <c r="M24" s="487"/>
      <c r="N24" s="486">
        <f>I24+[1]收支!$N24</f>
        <v>207550</v>
      </c>
    </row>
    <row r="25" spans="1:14" s="481" customFormat="1" ht="13.8">
      <c r="A25" s="477"/>
      <c r="B25" s="49"/>
      <c r="C25" s="478" t="s">
        <v>392</v>
      </c>
      <c r="D25" s="478"/>
      <c r="E25" s="479"/>
      <c r="F25" s="477"/>
      <c r="G25"/>
      <c r="H25"/>
      <c r="I25" s="480">
        <v>200000</v>
      </c>
      <c r="J25" s="471"/>
      <c r="K25" s="49"/>
      <c r="L25" s="49"/>
      <c r="M25" s="113"/>
      <c r="N25" s="480">
        <f>I25+[1]收支!$N25</f>
        <v>207550</v>
      </c>
    </row>
    <row r="26" spans="1:14" s="476" customFormat="1" ht="13.8">
      <c r="A26" s="742" t="s">
        <v>321</v>
      </c>
      <c r="B26" s="728"/>
      <c r="C26" s="728"/>
      <c r="D26" s="728"/>
      <c r="E26" s="488"/>
      <c r="F26" s="455"/>
      <c r="G26" s="456"/>
      <c r="H26" s="456"/>
      <c r="I26" s="457">
        <f>SUM(I27:I37)/2</f>
        <v>22434950</v>
      </c>
      <c r="J26" s="458"/>
      <c r="K26" s="459"/>
      <c r="L26" s="459"/>
      <c r="M26" s="460"/>
      <c r="N26" s="457">
        <f>I26+[1]收支!$N26</f>
        <v>131308159</v>
      </c>
    </row>
    <row r="27" spans="1:14" s="476" customFormat="1" ht="13.8">
      <c r="A27" s="475"/>
      <c r="B27" s="728" t="s">
        <v>393</v>
      </c>
      <c r="C27" s="728"/>
      <c r="D27" s="728"/>
      <c r="E27" s="729"/>
      <c r="F27" s="455"/>
      <c r="G27" s="456"/>
      <c r="H27" s="456"/>
      <c r="I27" s="457">
        <f>I28</f>
        <v>21171757</v>
      </c>
      <c r="J27" s="458"/>
      <c r="K27" s="459"/>
      <c r="L27" s="459"/>
      <c r="M27" s="460"/>
      <c r="N27" s="457">
        <f>I27+[1]收支!$N27</f>
        <v>105900470</v>
      </c>
    </row>
    <row r="28" spans="1:14" s="481" customFormat="1" ht="13.8">
      <c r="A28" s="477"/>
      <c r="B28" s="462"/>
      <c r="C28" s="325" t="s">
        <v>393</v>
      </c>
      <c r="D28" s="325"/>
      <c r="E28" s="326"/>
      <c r="F28" s="463"/>
      <c r="G28" s="464"/>
      <c r="H28" s="464"/>
      <c r="I28" s="465">
        <v>21171757</v>
      </c>
      <c r="J28" s="466"/>
      <c r="K28" s="467"/>
      <c r="L28" s="467"/>
      <c r="M28" s="468"/>
      <c r="N28" s="465">
        <f>I28+[1]收支!$N28</f>
        <v>105900470</v>
      </c>
    </row>
    <row r="29" spans="1:14" s="476" customFormat="1" ht="13.8">
      <c r="A29" s="475"/>
      <c r="B29" s="728" t="s">
        <v>394</v>
      </c>
      <c r="C29" s="728"/>
      <c r="D29" s="728"/>
      <c r="E29" s="729"/>
      <c r="F29" s="455"/>
      <c r="G29" s="456"/>
      <c r="H29" s="456"/>
      <c r="I29" s="457">
        <f>I30</f>
        <v>219830</v>
      </c>
      <c r="J29" s="458"/>
      <c r="K29" s="459"/>
      <c r="L29" s="459"/>
      <c r="M29" s="460"/>
      <c r="N29" s="457">
        <f>I29+[1]收支!$N29</f>
        <v>2238567</v>
      </c>
    </row>
    <row r="30" spans="1:14" s="481" customFormat="1" ht="13.8">
      <c r="A30" s="477"/>
      <c r="B30" s="462"/>
      <c r="C30" s="325" t="s">
        <v>394</v>
      </c>
      <c r="D30" s="325"/>
      <c r="E30" s="326"/>
      <c r="F30" s="463"/>
      <c r="G30" s="464"/>
      <c r="H30" s="464"/>
      <c r="I30" s="465">
        <v>219830</v>
      </c>
      <c r="J30" s="466"/>
      <c r="K30" s="467"/>
      <c r="L30" s="467"/>
      <c r="M30" s="468"/>
      <c r="N30" s="465">
        <f>I30+[1]收支!$N30</f>
        <v>2238567</v>
      </c>
    </row>
    <row r="31" spans="1:14" s="476" customFormat="1" ht="13.8">
      <c r="A31" s="475"/>
      <c r="B31" s="489" t="s">
        <v>395</v>
      </c>
      <c r="C31" s="490"/>
      <c r="D31" s="490"/>
      <c r="E31" s="491"/>
      <c r="F31" s="455"/>
      <c r="G31" s="456"/>
      <c r="H31" s="456"/>
      <c r="I31" s="457">
        <f>I32</f>
        <v>0</v>
      </c>
      <c r="J31" s="458"/>
      <c r="K31" s="459"/>
      <c r="L31" s="459"/>
      <c r="M31" s="460"/>
      <c r="N31" s="457">
        <f>I31+[1]收支!$N31</f>
        <v>1506</v>
      </c>
    </row>
    <row r="32" spans="1:14" s="481" customFormat="1" ht="13.8">
      <c r="A32" s="477"/>
      <c r="B32" s="462"/>
      <c r="C32" s="325" t="s">
        <v>396</v>
      </c>
      <c r="D32" s="325"/>
      <c r="E32" s="326"/>
      <c r="F32" s="463"/>
      <c r="G32" s="464"/>
      <c r="H32" s="464"/>
      <c r="I32" s="465"/>
      <c r="J32" s="466"/>
      <c r="K32" s="467"/>
      <c r="L32" s="467"/>
      <c r="M32" s="468"/>
      <c r="N32" s="465">
        <f>I32+[1]收支!$N32</f>
        <v>1506</v>
      </c>
    </row>
    <row r="33" spans="1:14" s="476" customFormat="1" ht="13.8">
      <c r="A33" s="475"/>
      <c r="B33" s="728" t="s">
        <v>397</v>
      </c>
      <c r="C33" s="728"/>
      <c r="D33" s="728"/>
      <c r="E33" s="729"/>
      <c r="F33" s="455"/>
      <c r="G33" s="456"/>
      <c r="H33" s="456"/>
      <c r="I33" s="457">
        <f>I34+I35</f>
        <v>1043363</v>
      </c>
      <c r="J33" s="458"/>
      <c r="K33" s="459"/>
      <c r="L33" s="459"/>
      <c r="M33" s="460"/>
      <c r="N33" s="457">
        <f>I33+[1]收支!$N33</f>
        <v>8720046</v>
      </c>
    </row>
    <row r="34" spans="1:14" s="481" customFormat="1" ht="13.8">
      <c r="A34" s="477"/>
      <c r="B34" s="49"/>
      <c r="C34" s="478" t="s">
        <v>398</v>
      </c>
      <c r="D34" s="478"/>
      <c r="E34" s="479"/>
      <c r="F34" s="477"/>
      <c r="G34"/>
      <c r="H34"/>
      <c r="I34" s="465">
        <v>1037918</v>
      </c>
      <c r="J34" s="471"/>
      <c r="K34" s="49"/>
      <c r="L34" s="49"/>
      <c r="M34" s="113"/>
      <c r="N34" s="465">
        <f>I34+[1]收支!$N34</f>
        <v>8693795</v>
      </c>
    </row>
    <row r="35" spans="1:14" s="481" customFormat="1" ht="13.8">
      <c r="A35" s="477"/>
      <c r="B35" s="49"/>
      <c r="C35" s="478" t="s">
        <v>456</v>
      </c>
      <c r="D35" s="478"/>
      <c r="E35" s="479"/>
      <c r="F35" s="477"/>
      <c r="G35"/>
      <c r="H35"/>
      <c r="I35" s="465">
        <v>5445</v>
      </c>
      <c r="J35" s="471"/>
      <c r="K35" s="49"/>
      <c r="L35" s="49"/>
      <c r="M35" s="113"/>
      <c r="N35" s="465">
        <f>I35+[1]收支!$N35</f>
        <v>26251</v>
      </c>
    </row>
    <row r="36" spans="1:14" s="476" customFormat="1" ht="13.8">
      <c r="A36" s="475"/>
      <c r="B36" s="482" t="s">
        <v>399</v>
      </c>
      <c r="C36" s="483"/>
      <c r="D36" s="483"/>
      <c r="E36" s="484"/>
      <c r="F36" s="475"/>
      <c r="G36" s="485"/>
      <c r="H36" s="485"/>
      <c r="I36" s="457">
        <f>I37</f>
        <v>0</v>
      </c>
      <c r="J36" s="470"/>
      <c r="K36" s="482"/>
      <c r="L36" s="482"/>
      <c r="M36" s="487"/>
      <c r="N36" s="457">
        <f>I36+[1]收支!$N36</f>
        <v>14447570</v>
      </c>
    </row>
    <row r="37" spans="1:14" s="481" customFormat="1" ht="13.8">
      <c r="A37" s="477"/>
      <c r="B37" s="49"/>
      <c r="C37" s="478" t="s">
        <v>399</v>
      </c>
      <c r="D37" s="478"/>
      <c r="E37" s="479"/>
      <c r="F37" s="477"/>
      <c r="G37"/>
      <c r="H37"/>
      <c r="I37" s="465"/>
      <c r="J37" s="471"/>
      <c r="K37" s="49"/>
      <c r="L37" s="49"/>
      <c r="M37" s="113"/>
      <c r="N37" s="465">
        <f>I37+[1]收支!$N37</f>
        <v>14447570</v>
      </c>
    </row>
    <row r="38" spans="1:14" s="476" customFormat="1" ht="13.8">
      <c r="A38" s="743" t="s">
        <v>400</v>
      </c>
      <c r="B38" s="744"/>
      <c r="C38" s="745"/>
      <c r="D38" s="745"/>
      <c r="E38" s="488"/>
      <c r="F38" s="455"/>
      <c r="G38" s="456"/>
      <c r="H38" s="456"/>
      <c r="I38" s="457">
        <f>I14-I26</f>
        <v>-9282593</v>
      </c>
      <c r="J38" s="458"/>
      <c r="K38" s="459"/>
      <c r="L38" s="459"/>
      <c r="M38" s="460"/>
      <c r="N38" s="457">
        <f>I38+[1]收支!$N38</f>
        <v>-1202992</v>
      </c>
    </row>
    <row r="39" spans="1:14" s="481" customFormat="1" ht="13.8">
      <c r="A39" s="738" t="s">
        <v>322</v>
      </c>
      <c r="B39" s="739"/>
      <c r="C39" s="739"/>
      <c r="D39" s="739"/>
      <c r="E39" s="492"/>
      <c r="F39" s="493"/>
      <c r="G39" s="494"/>
      <c r="H39" s="495"/>
      <c r="I39" s="465"/>
      <c r="J39" s="466"/>
      <c r="K39" s="467"/>
      <c r="L39" s="467"/>
      <c r="M39" s="468"/>
      <c r="N39" s="496">
        <f>[2]收支!$N41</f>
        <v>341690768</v>
      </c>
    </row>
    <row r="40" spans="1:14" s="481" customFormat="1" ht="13.8">
      <c r="A40" s="738" t="s">
        <v>323</v>
      </c>
      <c r="B40" s="739"/>
      <c r="C40" s="739"/>
      <c r="D40" s="739"/>
      <c r="E40" s="492"/>
      <c r="F40" s="497"/>
      <c r="G40" s="494"/>
      <c r="H40" s="498"/>
      <c r="I40" s="465"/>
      <c r="J40" s="471"/>
      <c r="K40" s="49"/>
      <c r="L40" s="49"/>
      <c r="M40" s="113"/>
      <c r="N40" s="465">
        <f>I40+[3]收支!N39</f>
        <v>0</v>
      </c>
    </row>
    <row r="41" spans="1:14" s="481" customFormat="1" ht="13.8">
      <c r="A41" s="738" t="s">
        <v>448</v>
      </c>
      <c r="B41" s="739"/>
      <c r="C41" s="739"/>
      <c r="D41" s="739"/>
      <c r="E41" s="492"/>
      <c r="F41" s="497"/>
      <c r="G41" s="494"/>
      <c r="H41" s="498"/>
      <c r="I41" s="465"/>
      <c r="J41" s="471"/>
      <c r="K41" s="49"/>
      <c r="L41" s="49"/>
      <c r="M41" s="113"/>
      <c r="N41" s="465">
        <f>VLOOKUP(A41,平衡!$M$13:T84,8,0)</f>
        <v>2586362</v>
      </c>
    </row>
    <row r="42" spans="1:14" s="481" customFormat="1" ht="13.8">
      <c r="A42" s="740" t="s">
        <v>401</v>
      </c>
      <c r="B42" s="741"/>
      <c r="C42" s="741"/>
      <c r="D42" s="741"/>
      <c r="E42" s="499"/>
      <c r="F42" s="500"/>
      <c r="G42" s="501"/>
      <c r="H42" s="502"/>
      <c r="I42" s="503"/>
      <c r="J42" s="504"/>
      <c r="K42" s="505"/>
      <c r="L42" s="505"/>
      <c r="M42" s="506"/>
      <c r="N42" s="507">
        <f>N38+N39-N40+N41</f>
        <v>343074138</v>
      </c>
    </row>
    <row r="43" spans="1:14" s="385" customFormat="1" ht="12.75" hidden="1" customHeight="1">
      <c r="A43" s="307"/>
      <c r="B43" s="307"/>
      <c r="C43" s="307"/>
      <c r="D43" s="307"/>
      <c r="E43" s="386"/>
      <c r="F43" s="386"/>
      <c r="G43" s="386"/>
      <c r="H43" s="386"/>
      <c r="I43" s="386">
        <v>0</v>
      </c>
    </row>
    <row r="44" spans="1:14" s="386" customFormat="1" ht="16.2">
      <c r="A44" s="307" t="s">
        <v>402</v>
      </c>
      <c r="B44" s="307" t="s">
        <v>447</v>
      </c>
      <c r="C44" s="307"/>
      <c r="D44" s="307"/>
    </row>
  </sheetData>
  <mergeCells count="21">
    <mergeCell ref="A40:D40"/>
    <mergeCell ref="A42:D42"/>
    <mergeCell ref="A26:D26"/>
    <mergeCell ref="B27:E27"/>
    <mergeCell ref="B33:E33"/>
    <mergeCell ref="A38:D38"/>
    <mergeCell ref="A39:D39"/>
    <mergeCell ref="B29:E29"/>
    <mergeCell ref="A41:D41"/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showZeros="0" showOutlineSymbols="0" view="pageBreakPreview" zoomScaleSheetLayoutView="100" workbookViewId="0">
      <pane xSplit="2" ySplit="12" topLeftCell="C29" activePane="bottomRight" state="frozen"/>
      <selection activeCell="C20" sqref="C20"/>
      <selection pane="topRight" activeCell="C20" sqref="C20"/>
      <selection pane="bottomLeft" activeCell="C20" sqref="C20"/>
      <selection pane="bottomRight" activeCell="C20" sqref="C20"/>
    </sheetView>
  </sheetViews>
  <sheetFormatPr defaultColWidth="6.88671875" defaultRowHeight="12.75" customHeight="1"/>
  <cols>
    <col min="1" max="1" width="4" style="3" customWidth="1"/>
    <col min="2" max="2" width="34.6640625" style="3" customWidth="1"/>
    <col min="3" max="5" width="21.6640625" style="3" customWidth="1"/>
    <col min="6" max="6" width="3.6640625" style="3" hidden="1" customWidth="1"/>
    <col min="7" max="7" width="3.44140625" style="3" customWidth="1"/>
    <col min="8" max="8" width="11.88671875" style="3" customWidth="1"/>
    <col min="9" max="9" width="17" style="3" customWidth="1"/>
    <col min="10" max="10" width="12.33203125" style="3" bestFit="1" customWidth="1"/>
    <col min="11" max="16384" width="6.88671875" style="3"/>
  </cols>
  <sheetData>
    <row r="1" spans="1:10" ht="19.8">
      <c r="A1" s="672" t="str">
        <f>封面!$A$4</f>
        <v>彰化縣地方教育發展基金－彰化縣彰化市民生國民小學</v>
      </c>
      <c r="B1" s="672"/>
      <c r="C1" s="672"/>
      <c r="D1" s="672"/>
      <c r="E1" s="672"/>
      <c r="F1" s="672"/>
      <c r="G1" s="584"/>
      <c r="H1" s="584"/>
      <c r="I1" s="584"/>
    </row>
    <row r="2" spans="1:10" ht="19.5" hidden="1" customHeight="1">
      <c r="A2" s="9"/>
      <c r="B2" s="9"/>
      <c r="C2" s="9"/>
      <c r="D2" s="9"/>
      <c r="E2" s="9"/>
      <c r="F2" s="9"/>
    </row>
    <row r="3" spans="1:10" ht="14.25" hidden="1" customHeight="1"/>
    <row r="4" spans="1:10" ht="22.2">
      <c r="A4" s="688" t="s">
        <v>303</v>
      </c>
      <c r="B4" s="688"/>
      <c r="C4" s="688"/>
      <c r="D4" s="688"/>
      <c r="E4" s="688"/>
      <c r="F4" s="688"/>
      <c r="G4" s="584"/>
      <c r="H4" s="584"/>
      <c r="I4" s="584"/>
    </row>
    <row r="5" spans="1:10" ht="6.75" customHeight="1"/>
    <row r="6" spans="1:10" ht="16.2">
      <c r="A6" s="673" t="str">
        <f>封面!$E$10&amp;封面!$H$10&amp;封面!$I$10&amp;封面!$J$10&amp;封面!$K$10&amp;封面!L10</f>
        <v>中華民國113年8月份</v>
      </c>
      <c r="B6" s="673"/>
      <c r="C6" s="673"/>
      <c r="D6" s="673"/>
      <c r="E6" s="673"/>
      <c r="F6" s="673"/>
      <c r="G6" s="584"/>
      <c r="H6" s="584"/>
      <c r="I6" s="584"/>
    </row>
    <row r="7" spans="1:10" ht="16.2">
      <c r="A7" s="616" t="s">
        <v>39</v>
      </c>
      <c r="B7" s="616"/>
      <c r="C7" s="616"/>
      <c r="D7" s="616"/>
      <c r="E7" s="616"/>
      <c r="F7" s="616"/>
      <c r="G7" s="584"/>
      <c r="H7" s="584"/>
      <c r="I7" s="584"/>
    </row>
    <row r="8" spans="1:10" ht="6" customHeight="1"/>
    <row r="9" spans="1:10" s="308" customFormat="1" ht="42.75" customHeight="1">
      <c r="A9" s="734" t="s">
        <v>304</v>
      </c>
      <c r="B9" s="734"/>
      <c r="C9" s="309" t="s">
        <v>305</v>
      </c>
      <c r="D9" s="310" t="s">
        <v>306</v>
      </c>
      <c r="E9" s="310" t="s">
        <v>307</v>
      </c>
      <c r="F9" s="310"/>
      <c r="G9" s="734" t="s">
        <v>308</v>
      </c>
      <c r="H9" s="712"/>
      <c r="I9" s="712"/>
    </row>
    <row r="10" spans="1:10" s="295" customFormat="1" ht="12.75" hidden="1" customHeight="1">
      <c r="A10" s="311"/>
      <c r="B10" s="311"/>
      <c r="C10" s="311"/>
      <c r="D10" s="311"/>
      <c r="E10" s="293"/>
      <c r="F10" s="293"/>
      <c r="G10" s="749" t="s">
        <v>308</v>
      </c>
      <c r="H10" s="708"/>
      <c r="I10" s="708"/>
    </row>
    <row r="11" spans="1:10" s="295" customFormat="1" ht="12.75" hidden="1" customHeight="1">
      <c r="A11" s="311"/>
      <c r="B11" s="311"/>
      <c r="C11" s="311"/>
      <c r="D11" s="311"/>
      <c r="E11" s="311"/>
      <c r="F11" s="311"/>
      <c r="G11" s="749" t="s">
        <v>308</v>
      </c>
      <c r="H11" s="708"/>
      <c r="I11" s="708"/>
    </row>
    <row r="12" spans="1:10" s="295" customFormat="1" ht="9" hidden="1" customHeight="1">
      <c r="A12" s="311"/>
      <c r="B12" s="311"/>
      <c r="C12" s="311"/>
      <c r="D12" s="311"/>
      <c r="E12" s="311"/>
      <c r="F12" s="311"/>
      <c r="G12" s="749" t="s">
        <v>308</v>
      </c>
      <c r="H12" s="708"/>
      <c r="I12" s="708"/>
    </row>
    <row r="13" spans="1:10" s="385" customFormat="1" ht="16.2">
      <c r="A13" s="751" t="s">
        <v>403</v>
      </c>
      <c r="B13" s="751"/>
      <c r="C13" s="375">
        <f>SUM(C14:C17)</f>
        <v>106731822</v>
      </c>
      <c r="D13" s="375">
        <f t="shared" ref="D13:E13" si="0">SUM(D14:D17)</f>
        <v>23373345</v>
      </c>
      <c r="E13" s="375">
        <f t="shared" si="0"/>
        <v>130105167</v>
      </c>
      <c r="F13" s="312"/>
      <c r="G13" s="747" t="s">
        <v>404</v>
      </c>
      <c r="H13" s="750"/>
      <c r="I13" s="748"/>
      <c r="J13" s="385">
        <f>D13</f>
        <v>23373345</v>
      </c>
    </row>
    <row r="14" spans="1:10" s="385" customFormat="1" ht="16.2">
      <c r="A14" s="305"/>
      <c r="B14" s="384" t="s">
        <v>405</v>
      </c>
      <c r="C14" s="369">
        <v>168375</v>
      </c>
      <c r="D14" s="369"/>
      <c r="E14" s="376">
        <f>C14+D14</f>
        <v>168375</v>
      </c>
      <c r="F14" s="312"/>
      <c r="G14" s="306"/>
      <c r="H14" s="750" t="s">
        <v>405</v>
      </c>
      <c r="I14" s="748"/>
      <c r="J14" s="385">
        <f t="shared" ref="J14:J33" si="1">D14</f>
        <v>0</v>
      </c>
    </row>
    <row r="15" spans="1:10" s="385" customFormat="1" ht="16.2">
      <c r="A15" s="305"/>
      <c r="B15" s="384" t="s">
        <v>406</v>
      </c>
      <c r="C15" s="369">
        <v>45845</v>
      </c>
      <c r="D15" s="369">
        <v>23373345</v>
      </c>
      <c r="E15" s="376">
        <f t="shared" ref="E15:E16" si="2">C15+D15</f>
        <v>23419190</v>
      </c>
      <c r="F15" s="312"/>
      <c r="G15" s="306"/>
      <c r="H15" s="750" t="s">
        <v>407</v>
      </c>
      <c r="I15" s="748"/>
      <c r="J15" s="385">
        <f t="shared" si="1"/>
        <v>23373345</v>
      </c>
    </row>
    <row r="16" spans="1:10" s="385" customFormat="1" ht="16.2">
      <c r="A16" s="305"/>
      <c r="B16" s="384" t="s">
        <v>408</v>
      </c>
      <c r="C16" s="369">
        <v>106310052</v>
      </c>
      <c r="D16" s="369"/>
      <c r="E16" s="376">
        <f t="shared" si="2"/>
        <v>106310052</v>
      </c>
      <c r="F16" s="312"/>
      <c r="G16" s="306"/>
      <c r="H16" s="750" t="s">
        <v>20</v>
      </c>
      <c r="I16" s="748"/>
      <c r="J16" s="385">
        <f t="shared" si="1"/>
        <v>0</v>
      </c>
    </row>
    <row r="17" spans="1:10" s="386" customFormat="1" ht="16.2">
      <c r="A17" s="305"/>
      <c r="B17" s="384" t="s">
        <v>409</v>
      </c>
      <c r="C17" s="369">
        <v>207550</v>
      </c>
      <c r="D17" s="369"/>
      <c r="E17" s="376">
        <f>C17+D17</f>
        <v>207550</v>
      </c>
      <c r="F17" s="312"/>
      <c r="G17" s="306"/>
      <c r="H17" s="750" t="s">
        <v>410</v>
      </c>
      <c r="I17" s="748"/>
      <c r="J17" s="385">
        <f t="shared" si="1"/>
        <v>0</v>
      </c>
    </row>
    <row r="18" spans="1:10" s="386" customFormat="1" ht="16.2">
      <c r="A18" s="747" t="s">
        <v>411</v>
      </c>
      <c r="B18" s="748"/>
      <c r="C18" s="377">
        <f>SUM(C19:C28)</f>
        <v>108261197</v>
      </c>
      <c r="D18" s="377">
        <f>SUM(D19:D28)</f>
        <v>23046962</v>
      </c>
      <c r="E18" s="377">
        <f>SUM(E19:E28)</f>
        <v>131308159</v>
      </c>
      <c r="F18" s="313"/>
      <c r="G18" s="747" t="s">
        <v>412</v>
      </c>
      <c r="H18" s="750"/>
      <c r="I18" s="748"/>
      <c r="J18" s="385">
        <f t="shared" si="1"/>
        <v>23046962</v>
      </c>
    </row>
    <row r="19" spans="1:10" s="386" customFormat="1" ht="16.2">
      <c r="A19" s="305"/>
      <c r="B19" s="384" t="s">
        <v>413</v>
      </c>
      <c r="C19" s="369">
        <v>105900470</v>
      </c>
      <c r="D19" s="369"/>
      <c r="E19" s="376">
        <f>C19+D19</f>
        <v>105900470</v>
      </c>
      <c r="F19" s="312"/>
      <c r="G19" s="306"/>
      <c r="H19" s="750" t="s">
        <v>414</v>
      </c>
      <c r="I19" s="748"/>
      <c r="J19" s="385">
        <f t="shared" si="1"/>
        <v>0</v>
      </c>
    </row>
    <row r="20" spans="1:10" s="386" customFormat="1" ht="16.2">
      <c r="A20" s="305"/>
      <c r="B20" s="384" t="s">
        <v>415</v>
      </c>
      <c r="C20" s="369">
        <v>1944346</v>
      </c>
      <c r="D20" s="369">
        <v>294221</v>
      </c>
      <c r="E20" s="376">
        <f>C20+D20</f>
        <v>2238567</v>
      </c>
      <c r="F20" s="312"/>
      <c r="G20" s="306"/>
      <c r="H20" s="383" t="s">
        <v>416</v>
      </c>
      <c r="I20" s="384"/>
      <c r="J20" s="385"/>
    </row>
    <row r="21" spans="1:10" s="386" customFormat="1" ht="16.2">
      <c r="A21" s="305"/>
      <c r="B21" s="384" t="s">
        <v>417</v>
      </c>
      <c r="C21" s="369">
        <v>224256</v>
      </c>
      <c r="D21" s="369">
        <v>-224256</v>
      </c>
      <c r="E21" s="376">
        <f t="shared" ref="E21:E33" si="3">C21+D21</f>
        <v>0</v>
      </c>
      <c r="F21" s="312"/>
      <c r="G21" s="306"/>
      <c r="H21" s="383"/>
      <c r="I21" s="384"/>
      <c r="J21" s="385"/>
    </row>
    <row r="22" spans="1:10" s="386" customFormat="1" ht="16.2">
      <c r="A22" s="305"/>
      <c r="B22" s="384" t="s">
        <v>418</v>
      </c>
      <c r="C22" s="369">
        <v>8400</v>
      </c>
      <c r="D22" s="369">
        <v>-8400</v>
      </c>
      <c r="E22" s="376">
        <f t="shared" si="3"/>
        <v>0</v>
      </c>
      <c r="F22" s="312"/>
      <c r="G22" s="306"/>
      <c r="H22" s="383"/>
      <c r="I22" s="384"/>
      <c r="J22" s="385"/>
    </row>
    <row r="23" spans="1:10" s="386" customFormat="1" ht="16.2" hidden="1">
      <c r="A23" s="305"/>
      <c r="B23" s="384" t="s">
        <v>419</v>
      </c>
      <c r="C23" s="369"/>
      <c r="D23" s="369"/>
      <c r="E23" s="376">
        <f t="shared" si="3"/>
        <v>0</v>
      </c>
      <c r="F23" s="312"/>
      <c r="G23" s="306"/>
      <c r="H23" s="383"/>
      <c r="I23" s="384"/>
      <c r="J23" s="385"/>
    </row>
    <row r="24" spans="1:10" s="386" customFormat="1" ht="32.4">
      <c r="A24" s="305"/>
      <c r="B24" s="384" t="s">
        <v>420</v>
      </c>
      <c r="C24" s="369">
        <v>61565</v>
      </c>
      <c r="D24" s="369">
        <v>-61565</v>
      </c>
      <c r="E24" s="376">
        <f t="shared" si="3"/>
        <v>0</v>
      </c>
      <c r="F24" s="312"/>
      <c r="G24" s="306"/>
      <c r="H24" s="383"/>
      <c r="I24" s="384"/>
      <c r="J24" s="385"/>
    </row>
    <row r="25" spans="1:10" s="386" customFormat="1" ht="16.2">
      <c r="A25" s="305"/>
      <c r="B25" s="384"/>
      <c r="C25" s="369"/>
      <c r="D25" s="369">
        <v>1506</v>
      </c>
      <c r="E25" s="376">
        <f t="shared" si="3"/>
        <v>1506</v>
      </c>
      <c r="F25" s="312"/>
      <c r="G25" s="306"/>
      <c r="H25" s="383" t="s">
        <v>421</v>
      </c>
      <c r="I25" s="384"/>
      <c r="J25" s="385"/>
    </row>
    <row r="26" spans="1:10" s="386" customFormat="1" ht="32.4">
      <c r="A26" s="305"/>
      <c r="B26" s="384" t="s">
        <v>471</v>
      </c>
      <c r="C26" s="369">
        <v>77000</v>
      </c>
      <c r="D26" s="369">
        <v>-77000</v>
      </c>
      <c r="E26" s="376"/>
      <c r="F26" s="312"/>
      <c r="G26" s="306"/>
      <c r="H26" s="383"/>
      <c r="I26" s="384"/>
      <c r="J26" s="385"/>
    </row>
    <row r="27" spans="1:10" s="386" customFormat="1" ht="16.2">
      <c r="A27" s="305"/>
      <c r="B27" s="315"/>
      <c r="C27" s="369"/>
      <c r="D27" s="369">
        <v>8720046</v>
      </c>
      <c r="E27" s="376">
        <f t="shared" si="3"/>
        <v>8720046</v>
      </c>
      <c r="F27" s="312"/>
      <c r="G27" s="306"/>
      <c r="H27" s="750" t="s">
        <v>422</v>
      </c>
      <c r="I27" s="748"/>
      <c r="J27" s="385">
        <f t="shared" si="1"/>
        <v>8720046</v>
      </c>
    </row>
    <row r="28" spans="1:10" s="386" customFormat="1" ht="16.2">
      <c r="A28" s="305"/>
      <c r="B28" s="315" t="s">
        <v>423</v>
      </c>
      <c r="C28" s="369">
        <v>45160</v>
      </c>
      <c r="D28" s="369">
        <v>14402410</v>
      </c>
      <c r="E28" s="376">
        <f t="shared" si="3"/>
        <v>14447570</v>
      </c>
      <c r="F28" s="312"/>
      <c r="G28" s="306"/>
      <c r="H28" s="383" t="s">
        <v>424</v>
      </c>
      <c r="I28" s="384"/>
      <c r="J28" s="385"/>
    </row>
    <row r="29" spans="1:10" s="386" customFormat="1" ht="16.2">
      <c r="A29" s="746" t="s">
        <v>324</v>
      </c>
      <c r="B29" s="746"/>
      <c r="C29" s="375">
        <f>C13-C18</f>
        <v>-1529375</v>
      </c>
      <c r="D29" s="375">
        <f>D13-D18</f>
        <v>326383</v>
      </c>
      <c r="E29" s="375">
        <f>E13-E18</f>
        <v>-1202992</v>
      </c>
      <c r="F29" s="312"/>
      <c r="G29" s="752" t="s">
        <v>324</v>
      </c>
      <c r="H29" s="753"/>
      <c r="I29" s="754"/>
      <c r="J29" s="385">
        <f t="shared" si="1"/>
        <v>326383</v>
      </c>
    </row>
    <row r="30" spans="1:10" s="386" customFormat="1" ht="16.2">
      <c r="A30" s="746" t="s">
        <v>24</v>
      </c>
      <c r="B30" s="746"/>
      <c r="C30" s="419">
        <f>[2]對照表!$C32</f>
        <v>8411034</v>
      </c>
      <c r="D30" s="419">
        <f>[2]對照表!$D32</f>
        <v>333279734</v>
      </c>
      <c r="E30" s="377">
        <f t="shared" si="3"/>
        <v>341690768</v>
      </c>
      <c r="F30" s="313"/>
      <c r="G30" s="752" t="s">
        <v>322</v>
      </c>
      <c r="H30" s="753"/>
      <c r="I30" s="754"/>
      <c r="J30" s="385">
        <f t="shared" si="1"/>
        <v>333279734</v>
      </c>
    </row>
    <row r="31" spans="1:10" s="386" customFormat="1" ht="16.2">
      <c r="A31" s="746" t="s">
        <v>323</v>
      </c>
      <c r="B31" s="746"/>
      <c r="C31" s="374"/>
      <c r="D31" s="374"/>
      <c r="E31" s="375">
        <f t="shared" si="3"/>
        <v>0</v>
      </c>
      <c r="F31" s="312"/>
      <c r="G31" s="752" t="s">
        <v>323</v>
      </c>
      <c r="H31" s="753"/>
      <c r="I31" s="754"/>
      <c r="J31" s="385">
        <f t="shared" si="1"/>
        <v>0</v>
      </c>
    </row>
    <row r="32" spans="1:10" s="386" customFormat="1" ht="16.2">
      <c r="A32" s="444"/>
      <c r="B32" s="445"/>
      <c r="C32" s="374"/>
      <c r="D32" s="374">
        <f>VLOOKUP(G32,平衡!$M$13:T84,8,0)</f>
        <v>2586362</v>
      </c>
      <c r="E32" s="376">
        <f t="shared" si="3"/>
        <v>2586362</v>
      </c>
      <c r="F32" s="312"/>
      <c r="G32" s="752" t="s">
        <v>448</v>
      </c>
      <c r="H32" s="759"/>
      <c r="I32" s="760"/>
      <c r="J32" s="385"/>
    </row>
    <row r="33" spans="1:10" s="386" customFormat="1" ht="16.2">
      <c r="A33" s="755" t="s">
        <v>26</v>
      </c>
      <c r="B33" s="755"/>
      <c r="C33" s="378">
        <f>C29+C30-C31</f>
        <v>6881659</v>
      </c>
      <c r="D33" s="378">
        <f>D29+D30-D31+D32</f>
        <v>336192479</v>
      </c>
      <c r="E33" s="378">
        <f t="shared" si="3"/>
        <v>343074138</v>
      </c>
      <c r="F33" s="314"/>
      <c r="G33" s="756" t="s">
        <v>325</v>
      </c>
      <c r="H33" s="757"/>
      <c r="I33" s="758"/>
      <c r="J33" s="385">
        <f t="shared" si="1"/>
        <v>336192479</v>
      </c>
    </row>
    <row r="34" spans="1:10" s="385" customFormat="1" ht="12.75" hidden="1" customHeight="1">
      <c r="A34" s="386"/>
      <c r="B34" s="386"/>
      <c r="C34" s="386"/>
      <c r="D34" s="386"/>
      <c r="E34" s="386"/>
      <c r="F34" s="386"/>
      <c r="G34" s="386"/>
      <c r="H34" s="386"/>
    </row>
    <row r="35" spans="1:10" s="386" customFormat="1" ht="19.5" customHeight="1">
      <c r="A35" s="307" t="s">
        <v>425</v>
      </c>
    </row>
  </sheetData>
  <mergeCells count="28">
    <mergeCell ref="A30:B30"/>
    <mergeCell ref="G30:I30"/>
    <mergeCell ref="A31:B31"/>
    <mergeCell ref="G31:I31"/>
    <mergeCell ref="A33:B33"/>
    <mergeCell ref="G33:I33"/>
    <mergeCell ref="G32:I32"/>
    <mergeCell ref="H17:I17"/>
    <mergeCell ref="H16:I16"/>
    <mergeCell ref="G18:I18"/>
    <mergeCell ref="H19:I19"/>
    <mergeCell ref="H27:I27"/>
    <mergeCell ref="A29:B29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9:I29"/>
    <mergeCell ref="H14:I14"/>
    <mergeCell ref="H15:I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view="pageBreakPreview" topLeftCell="A5" zoomScaleNormal="90" workbookViewId="0">
      <selection activeCell="C20" sqref="C20"/>
    </sheetView>
  </sheetViews>
  <sheetFormatPr defaultColWidth="9.109375" defaultRowHeight="15"/>
  <cols>
    <col min="1" max="1" width="74.33203125" style="22" customWidth="1"/>
    <col min="2" max="2" width="23.6640625" style="22" customWidth="1"/>
    <col min="3" max="3" width="24" style="22" customWidth="1"/>
    <col min="4" max="4" width="16.109375" style="22" bestFit="1" customWidth="1"/>
    <col min="5" max="5" width="14.6640625" style="22" customWidth="1"/>
    <col min="6" max="16384" width="9.109375" style="22"/>
  </cols>
  <sheetData>
    <row r="1" spans="1:5" ht="24.6">
      <c r="A1" s="762" t="str">
        <f>封面!$A$4</f>
        <v>彰化縣地方教育發展基金－彰化縣彰化市民生國民小學</v>
      </c>
      <c r="B1" s="763"/>
      <c r="C1" s="763"/>
    </row>
    <row r="2" spans="1:5" ht="25.5" customHeight="1">
      <c r="A2" s="764" t="s">
        <v>70</v>
      </c>
      <c r="B2" s="764"/>
      <c r="C2" s="764"/>
    </row>
    <row r="3" spans="1:5" ht="24" customHeight="1">
      <c r="A3" s="765" t="str">
        <f>封面!$E$10&amp;封面!$H$10&amp;封面!$I$10&amp;封面!$J$10&amp;封面!$K$10&amp;封面!$O$10&amp;"日"</f>
        <v>中華民國113年8月31日</v>
      </c>
      <c r="B3" s="765"/>
      <c r="C3" s="765"/>
    </row>
    <row r="4" spans="1:5" s="24" customFormat="1" ht="23.25" customHeight="1">
      <c r="A4" s="766"/>
      <c r="B4" s="766" t="s">
        <v>71</v>
      </c>
      <c r="C4" s="766"/>
    </row>
    <row r="5" spans="1:5" s="24" customFormat="1" ht="23.25" customHeight="1">
      <c r="A5" s="766"/>
      <c r="B5" s="23" t="s">
        <v>72</v>
      </c>
      <c r="C5" s="23" t="s">
        <v>73</v>
      </c>
    </row>
    <row r="6" spans="1:5" ht="24" customHeight="1">
      <c r="A6" s="25" t="s">
        <v>74</v>
      </c>
      <c r="B6" s="97"/>
      <c r="C6" s="98">
        <f>B7</f>
        <v>6821659</v>
      </c>
    </row>
    <row r="7" spans="1:5" ht="24" customHeight="1">
      <c r="A7" s="192" t="s">
        <v>194</v>
      </c>
      <c r="B7" s="97">
        <f>VLOOKUP("銀行存款-縣庫存款",平衡!$E$13:$H$84,4,0)</f>
        <v>6821659</v>
      </c>
      <c r="C7" s="97"/>
    </row>
    <row r="8" spans="1:5" ht="24" customHeight="1">
      <c r="A8" s="90" t="s">
        <v>151</v>
      </c>
      <c r="B8" s="97"/>
      <c r="C8" s="331">
        <f>SUM(B9:B14)</f>
        <v>0</v>
      </c>
    </row>
    <row r="9" spans="1:5" ht="24" hidden="1" customHeight="1">
      <c r="A9" s="25" t="s">
        <v>75</v>
      </c>
      <c r="B9" s="97"/>
      <c r="C9" s="97"/>
    </row>
    <row r="10" spans="1:5" ht="24" hidden="1" customHeight="1">
      <c r="A10" s="25" t="s">
        <v>76</v>
      </c>
      <c r="B10" s="97"/>
      <c r="C10" s="97"/>
    </row>
    <row r="11" spans="1:5" ht="24" customHeight="1">
      <c r="A11" s="193"/>
      <c r="B11" s="97"/>
      <c r="C11" s="97"/>
    </row>
    <row r="12" spans="1:5" ht="24" customHeight="1">
      <c r="A12" s="193"/>
      <c r="B12" s="97"/>
      <c r="C12" s="97"/>
    </row>
    <row r="13" spans="1:5" ht="24" customHeight="1">
      <c r="A13" s="193"/>
      <c r="B13" s="97"/>
      <c r="C13" s="317"/>
      <c r="D13" s="318"/>
      <c r="E13" s="318"/>
    </row>
    <row r="14" spans="1:5" ht="24" customHeight="1">
      <c r="A14" s="193"/>
      <c r="B14" s="97"/>
      <c r="C14" s="317"/>
      <c r="D14" s="318"/>
      <c r="E14" s="318"/>
    </row>
    <row r="15" spans="1:5" ht="24" customHeight="1">
      <c r="A15" s="25" t="s">
        <v>77</v>
      </c>
      <c r="B15" s="97"/>
      <c r="C15" s="331">
        <f>SUM(B16:B17)</f>
        <v>9724000</v>
      </c>
      <c r="D15" s="318"/>
      <c r="E15" s="318"/>
    </row>
    <row r="16" spans="1:5" ht="24" customHeight="1">
      <c r="A16" s="245" t="str">
        <f>IF(B16&gt;0,封面!J10+1&amp;"月公庫撥款收入","")</f>
        <v>9月公庫撥款收入</v>
      </c>
      <c r="B16" s="97">
        <v>9724000</v>
      </c>
      <c r="C16" s="317"/>
      <c r="D16" s="318"/>
      <c r="E16" s="318"/>
    </row>
    <row r="17" spans="1:5" ht="24" customHeight="1">
      <c r="A17" s="192"/>
      <c r="B17" s="97"/>
      <c r="C17" s="317"/>
      <c r="D17" s="318"/>
      <c r="E17" s="318"/>
    </row>
    <row r="18" spans="1:5" ht="24" customHeight="1">
      <c r="A18" s="25" t="s">
        <v>78</v>
      </c>
      <c r="B18" s="97"/>
      <c r="C18" s="331">
        <f>SUM(B19:B20)</f>
        <v>0</v>
      </c>
      <c r="D18" s="318"/>
      <c r="E18" s="318"/>
    </row>
    <row r="19" spans="1:5" ht="24" customHeight="1">
      <c r="A19" s="193"/>
      <c r="B19" s="97"/>
      <c r="C19" s="317"/>
      <c r="D19" s="318"/>
      <c r="E19" s="318"/>
    </row>
    <row r="20" spans="1:5" ht="24" customHeight="1">
      <c r="A20" s="192"/>
      <c r="B20" s="97"/>
      <c r="C20" s="317"/>
      <c r="D20" s="318"/>
      <c r="E20" s="318"/>
    </row>
    <row r="21" spans="1:5" ht="24" customHeight="1">
      <c r="A21" s="25" t="s">
        <v>79</v>
      </c>
      <c r="B21" s="97"/>
      <c r="C21" s="331">
        <f>SUM(B22:B23)</f>
        <v>0</v>
      </c>
      <c r="D21" s="318"/>
      <c r="E21" s="318"/>
    </row>
    <row r="22" spans="1:5" ht="24" customHeight="1">
      <c r="A22" s="192"/>
      <c r="B22" s="97"/>
      <c r="C22" s="317"/>
      <c r="D22" s="318"/>
      <c r="E22" s="318"/>
    </row>
    <row r="23" spans="1:5" ht="24" customHeight="1">
      <c r="A23" s="192"/>
      <c r="B23" s="97"/>
      <c r="C23" s="97"/>
    </row>
    <row r="24" spans="1:5" ht="24" customHeight="1">
      <c r="A24" s="25" t="s">
        <v>182</v>
      </c>
      <c r="B24" s="97"/>
      <c r="C24" s="98">
        <f>C6+C8+C15-C18-C21</f>
        <v>16545659</v>
      </c>
      <c r="D24" s="22">
        <f>VLOOKUP(1,縣庫對帳!$A$4:$L$100,12)</f>
        <v>16545659</v>
      </c>
      <c r="E24" s="22">
        <f>C24-D24</f>
        <v>0</v>
      </c>
    </row>
    <row r="25" spans="1:5" ht="24" customHeight="1">
      <c r="A25" s="192"/>
      <c r="B25" s="97"/>
      <c r="C25" s="97"/>
    </row>
    <row r="27" spans="1:5">
      <c r="A27" s="761"/>
      <c r="B27" s="761"/>
      <c r="C27" s="761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C24">
    <cfRule type="cellIs" dxfId="8" priority="1" stopIfTrue="1" operator="notEqual">
      <formula>$D$24</formula>
    </cfRule>
  </conditionalFormatting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95"/>
  <sheetViews>
    <sheetView showZeros="0" view="pageBreakPreview" zoomScaleSheetLayoutView="100" workbookViewId="0">
      <pane xSplit="2" ySplit="3" topLeftCell="C4" activePane="bottomRight" state="frozen"/>
      <selection activeCell="M23" sqref="M23"/>
      <selection pane="topRight" activeCell="M23" sqref="M23"/>
      <selection pane="bottomLeft" activeCell="M23" sqref="M23"/>
      <selection pane="bottomRight" activeCell="M23" sqref="M23"/>
    </sheetView>
  </sheetViews>
  <sheetFormatPr defaultColWidth="9.109375" defaultRowHeight="16.2"/>
  <cols>
    <col min="1" max="1" width="3.44140625" style="56" bestFit="1" customWidth="1"/>
    <col min="2" max="2" width="18.6640625" style="45" customWidth="1"/>
    <col min="3" max="3" width="17.6640625" style="45" customWidth="1"/>
    <col min="4" max="4" width="10.6640625" style="45" customWidth="1"/>
    <col min="5" max="5" width="14.88671875" style="26" customWidth="1"/>
    <col min="6" max="6" width="8.109375" style="26" customWidth="1"/>
    <col min="7" max="7" width="9.109375" style="27" customWidth="1"/>
    <col min="8" max="8" width="10.88671875" style="27" customWidth="1"/>
    <col min="9" max="9" width="11.109375" style="27" customWidth="1"/>
    <col min="10" max="10" width="13.44140625" style="27" customWidth="1"/>
    <col min="11" max="12" width="12.5546875" style="27" customWidth="1"/>
    <col min="13" max="13" width="11.109375" style="27" bestFit="1" customWidth="1"/>
    <col min="14" max="14" width="13.44140625" style="26" bestFit="1" customWidth="1"/>
    <col min="15" max="15" width="11.33203125" style="26" bestFit="1" customWidth="1"/>
    <col min="16" max="16" width="12.44140625" style="26" bestFit="1" customWidth="1"/>
    <col min="17" max="17" width="4.88671875" style="417" customWidth="1"/>
    <col min="18" max="18" width="9.109375" style="26"/>
    <col min="19" max="19" width="13.109375" style="26" bestFit="1" customWidth="1"/>
    <col min="20" max="16384" width="9.109375" style="26"/>
  </cols>
  <sheetData>
    <row r="1" spans="1:22" s="48" customFormat="1" ht="24.6">
      <c r="A1" s="128"/>
      <c r="B1" s="767" t="s">
        <v>455</v>
      </c>
      <c r="C1" s="767"/>
      <c r="D1" s="767"/>
      <c r="E1" s="767"/>
      <c r="F1" s="767"/>
      <c r="G1" s="767"/>
      <c r="H1" s="767"/>
      <c r="I1" s="767"/>
      <c r="J1" s="767"/>
      <c r="K1" s="767"/>
      <c r="L1" s="767"/>
      <c r="M1" s="128"/>
      <c r="N1" s="46"/>
      <c r="O1" s="46"/>
      <c r="P1" s="46"/>
      <c r="Q1" s="413"/>
      <c r="R1" s="46"/>
      <c r="S1" s="46"/>
      <c r="T1" s="46"/>
      <c r="U1" s="46"/>
      <c r="V1" s="47"/>
    </row>
    <row r="2" spans="1:22" s="48" customFormat="1" ht="32.4">
      <c r="A2" s="128"/>
      <c r="B2" s="768" t="str">
        <f>封面!$E$10&amp;封面!$H$10&amp;封面!$I$10&amp;封面!$J$10&amp;封面!$K$10&amp;封面!L10</f>
        <v>中華民國113年8月份</v>
      </c>
      <c r="C2" s="768"/>
      <c r="D2" s="768"/>
      <c r="E2" s="768"/>
      <c r="F2" s="768"/>
      <c r="G2" s="768"/>
      <c r="H2" s="768"/>
      <c r="I2" s="768"/>
      <c r="J2" s="768"/>
      <c r="K2" s="768"/>
      <c r="L2" s="768"/>
      <c r="M2" s="129"/>
      <c r="N2" s="134" t="s">
        <v>157</v>
      </c>
      <c r="O2" s="134"/>
      <c r="P2" s="134" t="s">
        <v>156</v>
      </c>
      <c r="Q2" s="414"/>
    </row>
    <row r="3" spans="1:22" s="56" customFormat="1">
      <c r="B3" s="154" t="s">
        <v>170</v>
      </c>
      <c r="C3" s="154" t="s">
        <v>171</v>
      </c>
      <c r="D3" s="154" t="s">
        <v>172</v>
      </c>
      <c r="E3" s="155" t="s">
        <v>173</v>
      </c>
      <c r="F3" s="155" t="s">
        <v>80</v>
      </c>
      <c r="G3" s="156" t="s">
        <v>174</v>
      </c>
      <c r="H3" s="157" t="s">
        <v>175</v>
      </c>
      <c r="I3" s="157" t="s">
        <v>4</v>
      </c>
      <c r="J3" s="157" t="s">
        <v>176</v>
      </c>
      <c r="K3" s="157" t="s">
        <v>177</v>
      </c>
      <c r="L3" s="157" t="s">
        <v>81</v>
      </c>
      <c r="M3" s="57"/>
      <c r="N3" s="168">
        <f>VLOOKUP(1,$A$4:$L$98,10,0)-N4+N5-P9</f>
        <v>106731822</v>
      </c>
      <c r="O3" s="168"/>
      <c r="P3" s="168" t="e">
        <f>VLOOKUP(1,$A$4:$L$98,11,0)-P4+P5-P6+P7-P8-P9</f>
        <v>#N/A</v>
      </c>
      <c r="Q3" s="58"/>
    </row>
    <row r="4" spans="1:22">
      <c r="B4" s="158" t="s">
        <v>685</v>
      </c>
      <c r="C4" s="159" t="s">
        <v>686</v>
      </c>
      <c r="D4" s="159" t="s">
        <v>687</v>
      </c>
      <c r="E4" s="159" t="s">
        <v>687</v>
      </c>
      <c r="F4" s="159" t="s">
        <v>687</v>
      </c>
      <c r="G4" s="159" t="s">
        <v>687</v>
      </c>
      <c r="H4" s="159" t="s">
        <v>688</v>
      </c>
      <c r="I4" s="160" t="s">
        <v>687</v>
      </c>
      <c r="J4" s="160">
        <v>115285726</v>
      </c>
      <c r="K4" s="160">
        <v>87273514</v>
      </c>
      <c r="L4" s="160">
        <v>28012212</v>
      </c>
      <c r="M4" s="191" t="s">
        <v>184</v>
      </c>
      <c r="N4" s="169">
        <v>8754938</v>
      </c>
      <c r="O4" s="170" t="s">
        <v>185</v>
      </c>
      <c r="P4" s="171">
        <f>VLOOKUP("零用及週轉金",平衡!$D$13:$H$85,5,0)</f>
        <v>60000</v>
      </c>
      <c r="Q4" s="415"/>
    </row>
    <row r="5" spans="1:22">
      <c r="B5" s="158" t="s">
        <v>685</v>
      </c>
      <c r="C5" s="159" t="s">
        <v>686</v>
      </c>
      <c r="D5" s="159" t="s">
        <v>689</v>
      </c>
      <c r="E5" s="159" t="s">
        <v>690</v>
      </c>
      <c r="F5" s="159" t="s">
        <v>691</v>
      </c>
      <c r="G5" s="159" t="s">
        <v>687</v>
      </c>
      <c r="H5" s="159" t="s">
        <v>692</v>
      </c>
      <c r="I5" s="160">
        <v>656322</v>
      </c>
      <c r="J5" s="160">
        <v>115285726</v>
      </c>
      <c r="K5" s="160">
        <v>87929836</v>
      </c>
      <c r="L5" s="160">
        <v>27355890</v>
      </c>
      <c r="M5" s="170" t="s">
        <v>186</v>
      </c>
      <c r="N5" s="171">
        <f>-庫款差額!C15+庫款差額!C18</f>
        <v>-9724000</v>
      </c>
      <c r="O5" s="170" t="s">
        <v>186</v>
      </c>
      <c r="P5" s="171">
        <f>庫款差額!C8-庫款差額!C21</f>
        <v>0</v>
      </c>
      <c r="Q5" s="415"/>
    </row>
    <row r="6" spans="1:22" ht="23.4">
      <c r="B6" s="158" t="s">
        <v>685</v>
      </c>
      <c r="C6" s="159" t="s">
        <v>686</v>
      </c>
      <c r="D6" s="159" t="s">
        <v>689</v>
      </c>
      <c r="E6" s="158" t="s">
        <v>693</v>
      </c>
      <c r="F6" s="158" t="s">
        <v>694</v>
      </c>
      <c r="G6" s="159" t="s">
        <v>687</v>
      </c>
      <c r="H6" s="159" t="s">
        <v>692</v>
      </c>
      <c r="I6" s="160">
        <v>148776</v>
      </c>
      <c r="J6" s="160">
        <v>115285726</v>
      </c>
      <c r="K6" s="160">
        <v>88078612</v>
      </c>
      <c r="L6" s="160">
        <v>27207114</v>
      </c>
      <c r="M6" s="99"/>
      <c r="N6" s="172"/>
      <c r="O6" s="173" t="s">
        <v>190</v>
      </c>
      <c r="P6" s="171">
        <v>343904</v>
      </c>
      <c r="Q6" s="415"/>
    </row>
    <row r="7" spans="1:22" ht="23.4">
      <c r="B7" s="158" t="s">
        <v>685</v>
      </c>
      <c r="C7" s="159" t="s">
        <v>686</v>
      </c>
      <c r="D7" s="159" t="s">
        <v>689</v>
      </c>
      <c r="E7" s="158" t="s">
        <v>695</v>
      </c>
      <c r="F7" s="158" t="s">
        <v>696</v>
      </c>
      <c r="G7" s="159" t="s">
        <v>687</v>
      </c>
      <c r="H7" s="159" t="s">
        <v>692</v>
      </c>
      <c r="I7" s="160">
        <v>16000</v>
      </c>
      <c r="J7" s="160">
        <v>115285726</v>
      </c>
      <c r="K7" s="160">
        <v>88094612</v>
      </c>
      <c r="L7" s="160">
        <v>27191114</v>
      </c>
      <c r="M7" s="99"/>
      <c r="N7" s="172"/>
      <c r="O7" s="173" t="s">
        <v>191</v>
      </c>
      <c r="P7" s="171">
        <f>IF(Q7=0,0,VLOOKUP("應付費用",平衡!$N$13:$T$84,7,0))</f>
        <v>0</v>
      </c>
      <c r="Q7" s="415"/>
    </row>
    <row r="8" spans="1:22">
      <c r="B8" s="158" t="s">
        <v>685</v>
      </c>
      <c r="C8" s="159" t="s">
        <v>686</v>
      </c>
      <c r="D8" s="159" t="s">
        <v>697</v>
      </c>
      <c r="E8" s="158" t="s">
        <v>698</v>
      </c>
      <c r="F8" s="158" t="s">
        <v>699</v>
      </c>
      <c r="G8" s="159" t="s">
        <v>687</v>
      </c>
      <c r="H8" s="159" t="s">
        <v>692</v>
      </c>
      <c r="I8" s="160">
        <v>32000</v>
      </c>
      <c r="J8" s="160">
        <v>115285726</v>
      </c>
      <c r="K8" s="160">
        <v>88126612</v>
      </c>
      <c r="L8" s="160">
        <v>27159114</v>
      </c>
      <c r="M8" s="99"/>
      <c r="N8" s="172"/>
      <c r="O8" s="171" t="s">
        <v>449</v>
      </c>
      <c r="P8" s="171" t="e">
        <f>VLOOKUP("預付費用",平衡!$D$13:$H$75,5,0)</f>
        <v>#N/A</v>
      </c>
      <c r="Q8" s="415"/>
    </row>
    <row r="9" spans="1:22">
      <c r="B9" s="158" t="s">
        <v>685</v>
      </c>
      <c r="C9" s="159" t="s">
        <v>686</v>
      </c>
      <c r="D9" s="159" t="s">
        <v>697</v>
      </c>
      <c r="E9" s="158" t="s">
        <v>700</v>
      </c>
      <c r="F9" s="158" t="s">
        <v>701</v>
      </c>
      <c r="G9" s="159" t="s">
        <v>687</v>
      </c>
      <c r="H9" s="159" t="s">
        <v>692</v>
      </c>
      <c r="I9" s="160">
        <v>30000</v>
      </c>
      <c r="J9" s="160">
        <v>115285726</v>
      </c>
      <c r="K9" s="160">
        <v>88156612</v>
      </c>
      <c r="L9" s="160">
        <v>27129114</v>
      </c>
      <c r="M9" s="99"/>
      <c r="N9" s="27"/>
      <c r="O9" s="171" t="s">
        <v>187</v>
      </c>
      <c r="P9" s="171"/>
      <c r="Q9" s="415"/>
    </row>
    <row r="10" spans="1:22">
      <c r="B10" s="158" t="s">
        <v>685</v>
      </c>
      <c r="C10" s="159" t="s">
        <v>686</v>
      </c>
      <c r="D10" s="159" t="s">
        <v>702</v>
      </c>
      <c r="E10" s="158" t="s">
        <v>703</v>
      </c>
      <c r="F10" s="158" t="s">
        <v>704</v>
      </c>
      <c r="G10" s="159" t="s">
        <v>687</v>
      </c>
      <c r="H10" s="159" t="s">
        <v>692</v>
      </c>
      <c r="I10" s="160">
        <v>68852</v>
      </c>
      <c r="J10" s="160">
        <v>115285726</v>
      </c>
      <c r="K10" s="160">
        <v>88225464</v>
      </c>
      <c r="L10" s="160">
        <v>27060262</v>
      </c>
      <c r="M10" s="99"/>
      <c r="N10" s="27"/>
      <c r="O10" s="27"/>
      <c r="P10" s="27"/>
      <c r="Q10" s="415"/>
    </row>
    <row r="11" spans="1:22">
      <c r="B11" s="158" t="s">
        <v>685</v>
      </c>
      <c r="C11" s="159" t="s">
        <v>686</v>
      </c>
      <c r="D11" s="159" t="s">
        <v>702</v>
      </c>
      <c r="E11" s="158" t="s">
        <v>705</v>
      </c>
      <c r="F11" s="158" t="s">
        <v>706</v>
      </c>
      <c r="G11" s="159" t="s">
        <v>687</v>
      </c>
      <c r="H11" s="159" t="s">
        <v>692</v>
      </c>
      <c r="I11" s="160">
        <v>1060001</v>
      </c>
      <c r="J11" s="160">
        <v>115285726</v>
      </c>
      <c r="K11" s="160">
        <v>89285465</v>
      </c>
      <c r="L11" s="160">
        <v>26000261</v>
      </c>
      <c r="M11" s="99"/>
      <c r="N11" s="27"/>
      <c r="O11" s="27"/>
      <c r="P11" s="27"/>
      <c r="Q11" s="415"/>
    </row>
    <row r="12" spans="1:22">
      <c r="B12" s="158" t="s">
        <v>685</v>
      </c>
      <c r="C12" s="159" t="s">
        <v>686</v>
      </c>
      <c r="D12" s="159" t="s">
        <v>707</v>
      </c>
      <c r="E12" s="158" t="s">
        <v>708</v>
      </c>
      <c r="F12" s="158" t="s">
        <v>709</v>
      </c>
      <c r="G12" s="159" t="s">
        <v>687</v>
      </c>
      <c r="H12" s="159" t="s">
        <v>692</v>
      </c>
      <c r="I12" s="160">
        <v>57851</v>
      </c>
      <c r="J12" s="160">
        <v>115285726</v>
      </c>
      <c r="K12" s="160">
        <v>89343316</v>
      </c>
      <c r="L12" s="160">
        <v>25942410</v>
      </c>
      <c r="M12" s="99"/>
      <c r="N12" s="27"/>
      <c r="O12" s="27"/>
      <c r="P12" s="27"/>
      <c r="Q12" s="415"/>
    </row>
    <row r="13" spans="1:22">
      <c r="B13" s="158" t="s">
        <v>685</v>
      </c>
      <c r="C13" s="316" t="s">
        <v>686</v>
      </c>
      <c r="D13" s="316" t="s">
        <v>707</v>
      </c>
      <c r="E13" s="316" t="s">
        <v>710</v>
      </c>
      <c r="F13" s="158" t="s">
        <v>711</v>
      </c>
      <c r="G13" s="159" t="s">
        <v>687</v>
      </c>
      <c r="H13" s="159" t="s">
        <v>692</v>
      </c>
      <c r="I13" s="160">
        <v>248409</v>
      </c>
      <c r="J13" s="160">
        <v>115285726</v>
      </c>
      <c r="K13" s="160">
        <v>89591725</v>
      </c>
      <c r="L13" s="160">
        <v>25694001</v>
      </c>
      <c r="M13" s="99"/>
      <c r="N13" s="27"/>
      <c r="O13" s="27"/>
      <c r="P13" s="27"/>
      <c r="Q13" s="415"/>
    </row>
    <row r="14" spans="1:22">
      <c r="B14" s="158" t="s">
        <v>685</v>
      </c>
      <c r="C14" s="316" t="s">
        <v>686</v>
      </c>
      <c r="D14" s="316" t="s">
        <v>712</v>
      </c>
      <c r="E14" s="316" t="s">
        <v>713</v>
      </c>
      <c r="F14" s="158" t="s">
        <v>687</v>
      </c>
      <c r="G14" s="159">
        <v>1034</v>
      </c>
      <c r="H14" s="159" t="s">
        <v>714</v>
      </c>
      <c r="I14" s="160" t="s">
        <v>687</v>
      </c>
      <c r="J14" s="160">
        <v>115286760</v>
      </c>
      <c r="K14" s="160">
        <v>89591725</v>
      </c>
      <c r="L14" s="160">
        <v>25695035</v>
      </c>
      <c r="M14" s="99"/>
      <c r="N14" s="27"/>
      <c r="O14" s="27"/>
      <c r="P14" s="27"/>
      <c r="Q14" s="415"/>
    </row>
    <row r="15" spans="1:22">
      <c r="B15" s="158" t="s">
        <v>685</v>
      </c>
      <c r="C15" s="316" t="s">
        <v>686</v>
      </c>
      <c r="D15" s="316" t="s">
        <v>715</v>
      </c>
      <c r="E15" s="316" t="s">
        <v>716</v>
      </c>
      <c r="F15" s="158" t="s">
        <v>687</v>
      </c>
      <c r="G15" s="159">
        <v>200000</v>
      </c>
      <c r="H15" s="159" t="s">
        <v>714</v>
      </c>
      <c r="I15" s="160" t="s">
        <v>687</v>
      </c>
      <c r="J15" s="160">
        <v>115486760</v>
      </c>
      <c r="K15" s="160">
        <v>89591725</v>
      </c>
      <c r="L15" s="160">
        <v>25895035</v>
      </c>
      <c r="M15" s="99"/>
      <c r="N15" s="27"/>
      <c r="O15" s="27"/>
      <c r="P15" s="27"/>
      <c r="Q15" s="415"/>
    </row>
    <row r="16" spans="1:22">
      <c r="B16" s="158" t="s">
        <v>685</v>
      </c>
      <c r="C16" s="316" t="s">
        <v>686</v>
      </c>
      <c r="D16" s="316" t="s">
        <v>715</v>
      </c>
      <c r="E16" s="316" t="s">
        <v>717</v>
      </c>
      <c r="F16" s="158" t="s">
        <v>718</v>
      </c>
      <c r="G16" s="159" t="s">
        <v>687</v>
      </c>
      <c r="H16" s="159" t="s">
        <v>719</v>
      </c>
      <c r="I16" s="160">
        <v>80000</v>
      </c>
      <c r="J16" s="160">
        <v>115486760</v>
      </c>
      <c r="K16" s="160">
        <v>89511725</v>
      </c>
      <c r="L16" s="160">
        <v>25975035</v>
      </c>
      <c r="M16" s="99"/>
      <c r="N16" s="27"/>
      <c r="O16" s="27"/>
      <c r="P16" s="27"/>
      <c r="Q16" s="415"/>
    </row>
    <row r="17" spans="1:19">
      <c r="B17" s="161" t="s">
        <v>685</v>
      </c>
      <c r="C17" s="329" t="s">
        <v>686</v>
      </c>
      <c r="D17" s="329" t="s">
        <v>715</v>
      </c>
      <c r="E17" s="329" t="s">
        <v>720</v>
      </c>
      <c r="F17" s="161" t="s">
        <v>721</v>
      </c>
      <c r="G17" s="162" t="s">
        <v>687</v>
      </c>
      <c r="H17" s="162" t="s">
        <v>719</v>
      </c>
      <c r="I17" s="162">
        <v>122220</v>
      </c>
      <c r="J17" s="162">
        <v>115486760</v>
      </c>
      <c r="K17" s="162">
        <v>89389505</v>
      </c>
      <c r="L17" s="162">
        <v>26097255</v>
      </c>
      <c r="M17" s="99"/>
      <c r="N17" s="27"/>
      <c r="O17" s="27"/>
      <c r="P17" s="27"/>
      <c r="Q17" s="415"/>
    </row>
    <row r="18" spans="1:19">
      <c r="B18" s="161" t="s">
        <v>685</v>
      </c>
      <c r="C18" s="329" t="s">
        <v>686</v>
      </c>
      <c r="D18" s="329" t="s">
        <v>715</v>
      </c>
      <c r="E18" s="329" t="s">
        <v>720</v>
      </c>
      <c r="F18" s="161" t="s">
        <v>722</v>
      </c>
      <c r="G18" s="162" t="s">
        <v>687</v>
      </c>
      <c r="H18" s="162" t="s">
        <v>719</v>
      </c>
      <c r="I18" s="162">
        <v>2733</v>
      </c>
      <c r="J18" s="162">
        <v>115486760</v>
      </c>
      <c r="K18" s="162">
        <v>89386772</v>
      </c>
      <c r="L18" s="162">
        <v>26099988</v>
      </c>
      <c r="M18" s="99"/>
      <c r="N18" s="27"/>
      <c r="O18" s="27"/>
      <c r="P18" s="27"/>
      <c r="Q18" s="415"/>
      <c r="S18" s="55"/>
    </row>
    <row r="19" spans="1:19" s="188" customFormat="1">
      <c r="A19" s="185"/>
      <c r="B19" s="161" t="s">
        <v>685</v>
      </c>
      <c r="C19" s="329" t="s">
        <v>686</v>
      </c>
      <c r="D19" s="329" t="s">
        <v>723</v>
      </c>
      <c r="E19" s="329" t="s">
        <v>724</v>
      </c>
      <c r="F19" s="161" t="s">
        <v>725</v>
      </c>
      <c r="G19" s="162" t="s">
        <v>687</v>
      </c>
      <c r="H19" s="162" t="s">
        <v>692</v>
      </c>
      <c r="I19" s="162">
        <v>11122910</v>
      </c>
      <c r="J19" s="162">
        <v>115486760</v>
      </c>
      <c r="K19" s="162">
        <v>100509682</v>
      </c>
      <c r="L19" s="162">
        <v>14977078</v>
      </c>
      <c r="M19" s="186"/>
      <c r="N19" s="187"/>
      <c r="O19" s="27"/>
      <c r="P19" s="27"/>
      <c r="Q19" s="416"/>
    </row>
    <row r="20" spans="1:19" s="188" customFormat="1" ht="13.8">
      <c r="A20" s="185"/>
      <c r="B20" s="189" t="s">
        <v>685</v>
      </c>
      <c r="C20" s="330" t="s">
        <v>686</v>
      </c>
      <c r="D20" s="330" t="s">
        <v>723</v>
      </c>
      <c r="E20" s="330" t="s">
        <v>726</v>
      </c>
      <c r="F20" s="189" t="s">
        <v>727</v>
      </c>
      <c r="G20" s="186" t="s">
        <v>687</v>
      </c>
      <c r="H20" s="186" t="s">
        <v>692</v>
      </c>
      <c r="I20" s="186">
        <v>11600</v>
      </c>
      <c r="J20" s="186">
        <v>115486760</v>
      </c>
      <c r="K20" s="186">
        <v>100521282</v>
      </c>
      <c r="L20" s="186">
        <v>14965478</v>
      </c>
      <c r="M20" s="186"/>
      <c r="N20" s="187"/>
      <c r="O20" s="187"/>
      <c r="P20" s="187"/>
      <c r="Q20" s="416"/>
    </row>
    <row r="21" spans="1:19" s="188" customFormat="1" ht="13.8">
      <c r="A21" s="185"/>
      <c r="B21" s="189" t="s">
        <v>685</v>
      </c>
      <c r="C21" s="330" t="s">
        <v>686</v>
      </c>
      <c r="D21" s="330" t="s">
        <v>723</v>
      </c>
      <c r="E21" s="330" t="s">
        <v>728</v>
      </c>
      <c r="F21" s="189" t="s">
        <v>729</v>
      </c>
      <c r="G21" s="186" t="s">
        <v>687</v>
      </c>
      <c r="H21" s="186" t="s">
        <v>692</v>
      </c>
      <c r="I21" s="186">
        <v>37536</v>
      </c>
      <c r="J21" s="186">
        <v>115486760</v>
      </c>
      <c r="K21" s="186">
        <v>100558818</v>
      </c>
      <c r="L21" s="186">
        <v>14927942</v>
      </c>
      <c r="M21" s="186"/>
      <c r="N21" s="187"/>
      <c r="O21" s="187"/>
      <c r="P21" s="187"/>
      <c r="Q21" s="416"/>
    </row>
    <row r="22" spans="1:19" s="188" customFormat="1" ht="13.8">
      <c r="A22" s="185"/>
      <c r="B22" s="189" t="s">
        <v>685</v>
      </c>
      <c r="C22" s="330" t="s">
        <v>686</v>
      </c>
      <c r="D22" s="330" t="s">
        <v>730</v>
      </c>
      <c r="E22" s="330" t="s">
        <v>916</v>
      </c>
      <c r="F22" s="190" t="s">
        <v>687</v>
      </c>
      <c r="G22" s="186">
        <v>9724000</v>
      </c>
      <c r="H22" s="186" t="s">
        <v>714</v>
      </c>
      <c r="I22" s="186" t="s">
        <v>687</v>
      </c>
      <c r="J22" s="186">
        <v>125210760</v>
      </c>
      <c r="K22" s="186">
        <v>100558818</v>
      </c>
      <c r="L22" s="186">
        <v>24651942</v>
      </c>
      <c r="M22" s="186"/>
      <c r="N22" s="187"/>
      <c r="O22" s="187"/>
      <c r="P22" s="187"/>
      <c r="Q22" s="416"/>
    </row>
    <row r="23" spans="1:19">
      <c r="A23" s="56">
        <v>1</v>
      </c>
      <c r="B23" s="189" t="s">
        <v>685</v>
      </c>
      <c r="C23" s="189" t="s">
        <v>686</v>
      </c>
      <c r="D23" s="189" t="s">
        <v>730</v>
      </c>
      <c r="E23" s="190" t="s">
        <v>731</v>
      </c>
      <c r="F23" s="190" t="s">
        <v>732</v>
      </c>
      <c r="G23" s="186" t="s">
        <v>687</v>
      </c>
      <c r="H23" s="186" t="s">
        <v>692</v>
      </c>
      <c r="I23" s="186">
        <v>8106283</v>
      </c>
      <c r="J23" s="186">
        <v>125210760</v>
      </c>
      <c r="K23" s="186">
        <v>108665101</v>
      </c>
      <c r="L23" s="186">
        <v>16545659</v>
      </c>
      <c r="M23" s="99"/>
      <c r="N23" s="27"/>
      <c r="O23" s="187"/>
      <c r="P23" s="187"/>
      <c r="Q23" s="415"/>
    </row>
    <row r="24" spans="1:19">
      <c r="B24" s="189" t="s">
        <v>687</v>
      </c>
      <c r="C24" s="189" t="s">
        <v>733</v>
      </c>
      <c r="D24" s="189" t="s">
        <v>687</v>
      </c>
      <c r="E24" s="190" t="s">
        <v>687</v>
      </c>
      <c r="F24" s="190" t="s">
        <v>687</v>
      </c>
      <c r="G24" s="186">
        <v>9925034</v>
      </c>
      <c r="H24" s="186" t="s">
        <v>687</v>
      </c>
      <c r="I24" s="186">
        <v>21391587</v>
      </c>
      <c r="J24" s="186" t="s">
        <v>687</v>
      </c>
      <c r="K24" s="186" t="s">
        <v>687</v>
      </c>
      <c r="L24" s="186" t="s">
        <v>687</v>
      </c>
      <c r="M24" s="99"/>
      <c r="N24" s="27"/>
      <c r="O24" s="27"/>
      <c r="P24" s="27"/>
      <c r="Q24" s="415"/>
    </row>
    <row r="25" spans="1:19">
      <c r="B25" s="189"/>
      <c r="C25" s="189"/>
      <c r="D25" s="189"/>
      <c r="E25" s="190"/>
      <c r="F25" s="190"/>
      <c r="G25" s="186"/>
      <c r="H25" s="186"/>
      <c r="I25" s="186"/>
      <c r="J25" s="186"/>
      <c r="K25" s="186"/>
      <c r="L25" s="186"/>
      <c r="M25" s="99"/>
      <c r="N25" s="27"/>
      <c r="O25" s="27"/>
      <c r="P25" s="27"/>
      <c r="Q25" s="415"/>
    </row>
    <row r="26" spans="1:19">
      <c r="B26" s="536"/>
      <c r="C26" s="536"/>
      <c r="D26" s="536"/>
      <c r="E26" s="537"/>
      <c r="F26" s="537"/>
      <c r="G26" s="44"/>
      <c r="H26" s="44"/>
      <c r="I26" s="44"/>
      <c r="J26" s="44"/>
      <c r="K26" s="44"/>
      <c r="L26" s="44"/>
      <c r="M26" s="44"/>
      <c r="N26" s="27"/>
      <c r="O26" s="27"/>
      <c r="P26" s="27"/>
      <c r="Q26" s="415"/>
    </row>
    <row r="27" spans="1:19">
      <c r="B27" s="536"/>
      <c r="C27" s="536"/>
      <c r="D27" s="536"/>
      <c r="E27" s="537"/>
      <c r="F27" s="537"/>
      <c r="G27" s="44"/>
      <c r="H27" s="44"/>
      <c r="I27" s="44"/>
      <c r="J27" s="44"/>
      <c r="K27" s="44"/>
      <c r="L27" s="44"/>
      <c r="M27" s="44"/>
      <c r="N27" s="27"/>
      <c r="O27" s="27"/>
      <c r="P27" s="27"/>
      <c r="Q27" s="415"/>
    </row>
    <row r="28" spans="1:19">
      <c r="B28" s="536"/>
      <c r="C28" s="536"/>
      <c r="D28" s="536"/>
      <c r="E28" s="537"/>
      <c r="F28" s="537"/>
      <c r="G28" s="44"/>
      <c r="H28" s="44"/>
      <c r="I28" s="44"/>
      <c r="J28" s="44"/>
      <c r="K28" s="44"/>
      <c r="L28" s="44"/>
      <c r="M28" s="44"/>
      <c r="N28" s="27"/>
      <c r="O28" s="27"/>
      <c r="P28" s="27"/>
      <c r="Q28" s="415"/>
    </row>
    <row r="29" spans="1:19">
      <c r="B29" s="536"/>
      <c r="C29" s="536"/>
      <c r="D29" s="536"/>
      <c r="E29" s="537"/>
      <c r="F29" s="537"/>
      <c r="G29" s="44"/>
      <c r="H29" s="44"/>
      <c r="I29" s="44"/>
      <c r="J29" s="44"/>
      <c r="K29" s="44"/>
      <c r="L29" s="44"/>
      <c r="M29" s="44"/>
      <c r="N29" s="27"/>
      <c r="O29" s="27"/>
      <c r="P29" s="27"/>
      <c r="Q29" s="415"/>
    </row>
    <row r="30" spans="1:19">
      <c r="B30" s="536"/>
      <c r="C30" s="536"/>
      <c r="D30" s="536"/>
      <c r="E30" s="537"/>
      <c r="F30" s="537"/>
      <c r="G30" s="44"/>
      <c r="H30" s="44"/>
      <c r="I30" s="44"/>
      <c r="J30" s="44"/>
      <c r="K30" s="44"/>
      <c r="L30" s="44"/>
      <c r="M30" s="44"/>
      <c r="N30" s="27"/>
      <c r="O30" s="27"/>
      <c r="P30" s="27"/>
      <c r="Q30" s="415"/>
    </row>
    <row r="31" spans="1:19">
      <c r="B31" s="536"/>
      <c r="C31" s="536"/>
      <c r="D31" s="536"/>
      <c r="E31" s="537"/>
      <c r="F31" s="537"/>
      <c r="G31" s="44"/>
      <c r="H31" s="44"/>
      <c r="I31" s="44"/>
      <c r="J31" s="44"/>
      <c r="K31" s="44"/>
      <c r="L31" s="44"/>
      <c r="M31" s="44"/>
      <c r="N31" s="27"/>
      <c r="O31" s="27"/>
      <c r="P31" s="27"/>
      <c r="Q31" s="415"/>
    </row>
    <row r="32" spans="1:19">
      <c r="B32" s="536"/>
      <c r="C32" s="536"/>
      <c r="D32" s="536"/>
      <c r="E32" s="537"/>
      <c r="F32" s="537"/>
      <c r="G32" s="44"/>
      <c r="H32" s="44"/>
      <c r="I32" s="44"/>
      <c r="J32" s="44"/>
      <c r="K32" s="44"/>
      <c r="L32" s="44"/>
      <c r="M32" s="44"/>
      <c r="N32" s="27"/>
      <c r="O32" s="27"/>
      <c r="P32" s="27"/>
      <c r="Q32" s="415"/>
    </row>
    <row r="33" spans="2:17">
      <c r="B33" s="536"/>
      <c r="C33" s="536"/>
      <c r="D33" s="536"/>
      <c r="E33" s="537"/>
      <c r="F33" s="537"/>
      <c r="G33" s="44"/>
      <c r="H33" s="44"/>
      <c r="I33" s="44"/>
      <c r="J33" s="44"/>
      <c r="K33" s="44"/>
      <c r="L33" s="44"/>
      <c r="M33" s="44"/>
      <c r="N33" s="27"/>
      <c r="O33" s="27"/>
      <c r="P33" s="27"/>
      <c r="Q33" s="415"/>
    </row>
    <row r="34" spans="2:17">
      <c r="B34" s="42"/>
      <c r="C34" s="42"/>
      <c r="D34" s="42"/>
      <c r="E34" s="43"/>
      <c r="F34" s="43"/>
      <c r="G34" s="44"/>
      <c r="H34" s="44"/>
      <c r="I34" s="44"/>
      <c r="J34" s="44"/>
      <c r="K34" s="44"/>
      <c r="L34" s="44"/>
      <c r="M34" s="44"/>
      <c r="N34" s="27"/>
      <c r="O34" s="27"/>
      <c r="P34" s="27"/>
      <c r="Q34" s="415"/>
    </row>
    <row r="35" spans="2:17">
      <c r="B35" s="42"/>
      <c r="C35" s="42"/>
      <c r="D35" s="42"/>
      <c r="E35" s="43"/>
      <c r="F35" s="43"/>
      <c r="G35" s="44"/>
      <c r="H35" s="44"/>
      <c r="I35" s="44"/>
      <c r="J35" s="44"/>
      <c r="K35" s="44"/>
      <c r="L35" s="44"/>
      <c r="M35" s="44"/>
      <c r="N35" s="27"/>
      <c r="O35" s="27"/>
      <c r="P35" s="27"/>
      <c r="Q35" s="415"/>
    </row>
    <row r="36" spans="2:17">
      <c r="B36" s="42"/>
      <c r="C36" s="42"/>
      <c r="D36" s="42"/>
      <c r="E36" s="43"/>
      <c r="F36" s="43"/>
      <c r="G36" s="44"/>
      <c r="H36" s="44"/>
      <c r="I36" s="44"/>
      <c r="J36" s="44"/>
      <c r="K36" s="44"/>
      <c r="L36" s="44"/>
      <c r="M36" s="44"/>
      <c r="N36" s="27"/>
      <c r="O36" s="27"/>
      <c r="P36" s="27"/>
      <c r="Q36" s="415"/>
    </row>
    <row r="37" spans="2:17">
      <c r="B37" s="42"/>
      <c r="C37" s="42"/>
      <c r="D37" s="42"/>
      <c r="E37" s="43"/>
      <c r="F37" s="43"/>
      <c r="G37" s="44"/>
      <c r="H37" s="44"/>
      <c r="I37" s="44"/>
      <c r="J37" s="44"/>
      <c r="K37" s="44"/>
      <c r="L37" s="44"/>
      <c r="M37" s="44"/>
      <c r="N37" s="27"/>
      <c r="O37" s="27"/>
      <c r="P37" s="27"/>
      <c r="Q37" s="415"/>
    </row>
    <row r="38" spans="2:17">
      <c r="B38" s="42"/>
      <c r="C38" s="42"/>
      <c r="D38" s="42"/>
      <c r="E38" s="43"/>
      <c r="F38" s="43"/>
      <c r="G38" s="44"/>
      <c r="H38" s="44"/>
      <c r="I38" s="44"/>
      <c r="J38" s="44"/>
      <c r="K38" s="44"/>
      <c r="L38" s="44"/>
      <c r="M38" s="44"/>
      <c r="N38" s="27"/>
      <c r="O38" s="27"/>
      <c r="P38" s="27"/>
      <c r="Q38" s="415"/>
    </row>
    <row r="39" spans="2:17">
      <c r="B39" s="42"/>
      <c r="C39" s="42"/>
      <c r="D39" s="42"/>
      <c r="E39" s="43"/>
      <c r="F39" s="43"/>
      <c r="G39" s="44"/>
      <c r="H39" s="44"/>
      <c r="I39" s="44"/>
      <c r="J39" s="44"/>
      <c r="K39" s="44"/>
      <c r="L39" s="44"/>
      <c r="M39" s="44"/>
      <c r="N39" s="27"/>
      <c r="O39" s="27"/>
      <c r="P39" s="27"/>
      <c r="Q39" s="415"/>
    </row>
    <row r="40" spans="2:17">
      <c r="B40" s="42"/>
      <c r="C40" s="42"/>
      <c r="D40" s="42"/>
      <c r="E40" s="43"/>
      <c r="F40" s="43"/>
      <c r="G40" s="44"/>
      <c r="H40" s="44"/>
      <c r="I40" s="44"/>
      <c r="J40" s="44"/>
      <c r="K40" s="44"/>
      <c r="L40" s="44"/>
      <c r="M40" s="44"/>
      <c r="N40" s="27"/>
      <c r="O40" s="27"/>
      <c r="P40" s="27"/>
      <c r="Q40" s="415"/>
    </row>
    <row r="41" spans="2:17">
      <c r="B41" s="42"/>
      <c r="C41" s="42"/>
      <c r="D41" s="42"/>
      <c r="E41" s="43"/>
      <c r="F41" s="43"/>
      <c r="G41" s="44"/>
      <c r="H41" s="44"/>
      <c r="I41" s="44"/>
      <c r="J41" s="44"/>
      <c r="K41" s="44"/>
      <c r="L41" s="44"/>
      <c r="M41" s="44"/>
      <c r="N41" s="27"/>
      <c r="O41" s="27"/>
      <c r="P41" s="27"/>
      <c r="Q41" s="415"/>
    </row>
    <row r="42" spans="2:17">
      <c r="B42" s="42"/>
      <c r="C42" s="42"/>
      <c r="D42" s="42"/>
      <c r="E42" s="43"/>
      <c r="F42" s="43"/>
      <c r="G42" s="44"/>
      <c r="H42" s="44"/>
      <c r="I42" s="44"/>
      <c r="J42" s="44"/>
      <c r="K42" s="44"/>
      <c r="L42" s="44"/>
      <c r="M42" s="44"/>
      <c r="N42" s="27"/>
      <c r="O42" s="27"/>
      <c r="P42" s="27"/>
      <c r="Q42" s="415"/>
    </row>
    <row r="43" spans="2:17">
      <c r="B43" s="42"/>
      <c r="C43" s="42"/>
      <c r="D43" s="42"/>
      <c r="E43" s="43"/>
      <c r="F43" s="43"/>
      <c r="G43" s="44"/>
      <c r="H43" s="44"/>
      <c r="I43" s="44"/>
      <c r="J43" s="44"/>
      <c r="K43" s="44"/>
      <c r="L43" s="44"/>
      <c r="M43" s="44"/>
      <c r="N43" s="27"/>
      <c r="O43" s="27"/>
      <c r="P43" s="27"/>
      <c r="Q43" s="415"/>
    </row>
    <row r="44" spans="2:17">
      <c r="B44" s="42"/>
      <c r="C44" s="42"/>
      <c r="D44" s="42"/>
      <c r="E44" s="43"/>
      <c r="F44" s="43"/>
      <c r="G44" s="44"/>
      <c r="H44" s="44"/>
      <c r="I44" s="44"/>
      <c r="J44" s="44"/>
      <c r="K44" s="44"/>
      <c r="L44" s="44"/>
      <c r="M44" s="44"/>
      <c r="N44" s="27"/>
      <c r="O44" s="27"/>
      <c r="P44" s="27"/>
      <c r="Q44" s="415"/>
    </row>
    <row r="45" spans="2:17">
      <c r="B45" s="42"/>
      <c r="C45" s="42"/>
      <c r="D45" s="42"/>
      <c r="E45" s="43"/>
      <c r="F45" s="43"/>
      <c r="G45" s="44"/>
      <c r="H45" s="44"/>
      <c r="I45" s="44"/>
      <c r="J45" s="44"/>
      <c r="K45" s="44"/>
      <c r="L45" s="44"/>
      <c r="M45" s="44"/>
      <c r="N45" s="27"/>
      <c r="O45" s="27"/>
      <c r="P45" s="27"/>
      <c r="Q45" s="415"/>
    </row>
    <row r="46" spans="2:17">
      <c r="B46" s="42"/>
      <c r="C46" s="42"/>
      <c r="D46" s="42"/>
      <c r="E46" s="43"/>
      <c r="F46" s="43"/>
      <c r="G46" s="44"/>
      <c r="H46" s="44"/>
      <c r="I46" s="44"/>
      <c r="J46" s="44"/>
      <c r="K46" s="44"/>
      <c r="L46" s="44"/>
      <c r="M46" s="44"/>
      <c r="N46" s="27"/>
      <c r="O46" s="27"/>
      <c r="P46" s="27"/>
      <c r="Q46" s="415"/>
    </row>
    <row r="47" spans="2:17">
      <c r="B47" s="42"/>
      <c r="C47" s="42"/>
      <c r="D47" s="42"/>
      <c r="E47" s="43"/>
      <c r="F47" s="43"/>
      <c r="G47" s="44"/>
      <c r="H47" s="44"/>
      <c r="I47" s="44"/>
      <c r="J47" s="44"/>
      <c r="K47" s="44"/>
      <c r="L47" s="44"/>
      <c r="M47" s="44"/>
      <c r="N47" s="27"/>
      <c r="O47" s="27"/>
      <c r="P47" s="27"/>
      <c r="Q47" s="415"/>
    </row>
    <row r="48" spans="2:17">
      <c r="B48" s="42"/>
      <c r="C48" s="42"/>
      <c r="D48" s="42"/>
      <c r="E48" s="43"/>
      <c r="F48" s="43"/>
      <c r="G48" s="44"/>
      <c r="H48" s="44"/>
      <c r="I48" s="44"/>
      <c r="J48" s="44"/>
      <c r="K48" s="44"/>
      <c r="L48" s="44"/>
      <c r="M48" s="44"/>
      <c r="N48" s="27"/>
      <c r="O48" s="27"/>
      <c r="P48" s="27"/>
      <c r="Q48" s="415"/>
    </row>
    <row r="49" spans="2:17">
      <c r="B49" s="42"/>
      <c r="C49" s="42"/>
      <c r="D49" s="42"/>
      <c r="E49" s="43"/>
      <c r="F49" s="43"/>
      <c r="G49" s="44"/>
      <c r="H49" s="44"/>
      <c r="I49" s="44"/>
      <c r="J49" s="44"/>
      <c r="K49" s="44"/>
      <c r="L49" s="44"/>
      <c r="M49" s="44"/>
      <c r="N49" s="27"/>
      <c r="O49" s="27"/>
      <c r="P49" s="27"/>
      <c r="Q49" s="415"/>
    </row>
    <row r="50" spans="2:17">
      <c r="B50" s="42"/>
      <c r="C50" s="42"/>
      <c r="D50" s="42"/>
      <c r="E50" s="43"/>
      <c r="F50" s="43"/>
      <c r="G50" s="44"/>
      <c r="H50" s="44"/>
      <c r="I50" s="44"/>
      <c r="J50" s="44"/>
      <c r="K50" s="44"/>
      <c r="L50" s="44"/>
      <c r="M50" s="44"/>
      <c r="N50" s="27"/>
      <c r="O50" s="27"/>
      <c r="P50" s="27"/>
      <c r="Q50" s="415"/>
    </row>
    <row r="51" spans="2:17">
      <c r="B51" s="42"/>
      <c r="C51" s="42"/>
      <c r="D51" s="42"/>
      <c r="E51" s="43"/>
      <c r="F51" s="43"/>
      <c r="G51" s="44"/>
      <c r="H51" s="44"/>
      <c r="I51" s="44"/>
      <c r="J51" s="44"/>
      <c r="K51" s="44"/>
      <c r="L51" s="44"/>
      <c r="M51" s="44"/>
      <c r="N51" s="27"/>
      <c r="O51" s="27"/>
      <c r="P51" s="27"/>
      <c r="Q51" s="415"/>
    </row>
    <row r="52" spans="2:17">
      <c r="B52" s="42"/>
      <c r="C52" s="42"/>
      <c r="D52" s="42"/>
      <c r="E52" s="43"/>
      <c r="F52" s="43"/>
      <c r="G52" s="44"/>
      <c r="H52" s="44"/>
      <c r="I52" s="44"/>
      <c r="J52" s="44"/>
      <c r="K52" s="44"/>
      <c r="L52" s="44"/>
      <c r="M52" s="44"/>
      <c r="N52" s="27"/>
      <c r="O52" s="27"/>
      <c r="P52" s="27"/>
      <c r="Q52" s="415"/>
    </row>
    <row r="53" spans="2:17">
      <c r="B53" s="42"/>
      <c r="C53" s="42"/>
      <c r="D53" s="42"/>
      <c r="E53" s="43"/>
      <c r="F53" s="43"/>
      <c r="G53" s="44"/>
      <c r="H53" s="44"/>
      <c r="I53" s="44"/>
      <c r="J53" s="44"/>
      <c r="K53" s="44"/>
      <c r="L53" s="44"/>
      <c r="M53" s="44"/>
      <c r="N53" s="27"/>
      <c r="O53" s="27"/>
      <c r="P53" s="27"/>
      <c r="Q53" s="415"/>
    </row>
    <row r="54" spans="2:17">
      <c r="B54" s="42"/>
      <c r="C54" s="42"/>
      <c r="D54" s="42"/>
      <c r="E54" s="43"/>
      <c r="F54" s="43"/>
      <c r="G54" s="44"/>
      <c r="H54" s="44"/>
      <c r="I54" s="44"/>
      <c r="J54" s="44"/>
      <c r="K54" s="44"/>
      <c r="L54" s="44"/>
      <c r="M54" s="44"/>
      <c r="N54" s="27"/>
      <c r="O54" s="27"/>
      <c r="P54" s="27"/>
      <c r="Q54" s="415"/>
    </row>
    <row r="55" spans="2:17">
      <c r="B55" s="42"/>
      <c r="C55" s="42"/>
      <c r="D55" s="42"/>
      <c r="E55" s="43"/>
      <c r="F55" s="43"/>
      <c r="G55" s="44"/>
      <c r="H55" s="44"/>
      <c r="I55" s="44"/>
      <c r="J55" s="44"/>
      <c r="K55" s="44"/>
      <c r="L55" s="44"/>
      <c r="M55" s="44"/>
      <c r="N55" s="27"/>
      <c r="O55" s="27"/>
      <c r="P55" s="27"/>
      <c r="Q55" s="415"/>
    </row>
    <row r="56" spans="2:17">
      <c r="B56" s="42"/>
      <c r="C56" s="42"/>
      <c r="D56" s="42"/>
      <c r="E56" s="43"/>
      <c r="F56" s="43"/>
      <c r="G56" s="44"/>
      <c r="H56" s="44"/>
      <c r="I56" s="44"/>
      <c r="J56" s="44"/>
      <c r="K56" s="44"/>
      <c r="L56" s="44"/>
      <c r="M56" s="44"/>
      <c r="N56" s="27"/>
      <c r="O56" s="27"/>
      <c r="P56" s="27"/>
      <c r="Q56" s="415"/>
    </row>
    <row r="57" spans="2:17">
      <c r="B57" s="42"/>
      <c r="C57" s="42"/>
      <c r="D57" s="42"/>
      <c r="E57" s="43"/>
      <c r="F57" s="43"/>
      <c r="G57" s="44"/>
      <c r="H57" s="44"/>
      <c r="I57" s="44"/>
      <c r="J57" s="44"/>
      <c r="K57" s="44"/>
      <c r="L57" s="44"/>
      <c r="M57" s="44"/>
      <c r="N57" s="27"/>
      <c r="O57" s="27"/>
      <c r="P57" s="27"/>
      <c r="Q57" s="415"/>
    </row>
    <row r="58" spans="2:17">
      <c r="B58" s="42"/>
      <c r="C58" s="42"/>
      <c r="D58" s="42"/>
      <c r="E58" s="43"/>
      <c r="F58" s="43"/>
      <c r="G58" s="44"/>
      <c r="H58" s="44"/>
      <c r="I58" s="44"/>
      <c r="J58" s="44"/>
      <c r="K58" s="44"/>
      <c r="L58" s="44"/>
      <c r="M58" s="44"/>
      <c r="N58" s="27"/>
      <c r="O58" s="27"/>
      <c r="P58" s="27"/>
      <c r="Q58" s="415"/>
    </row>
    <row r="59" spans="2:17">
      <c r="B59" s="42"/>
      <c r="C59" s="42"/>
      <c r="D59" s="42"/>
      <c r="E59" s="43"/>
      <c r="F59" s="43"/>
      <c r="G59" s="44"/>
      <c r="H59" s="44"/>
      <c r="I59" s="44"/>
      <c r="J59" s="44"/>
      <c r="K59" s="44"/>
      <c r="L59" s="44"/>
      <c r="M59" s="44"/>
      <c r="N59" s="27"/>
      <c r="O59" s="27"/>
      <c r="P59" s="27"/>
      <c r="Q59" s="415"/>
    </row>
    <row r="60" spans="2:17">
      <c r="B60" s="42"/>
      <c r="C60" s="42"/>
      <c r="D60" s="42"/>
      <c r="E60" s="43"/>
      <c r="F60" s="43"/>
      <c r="G60" s="44"/>
      <c r="H60" s="44"/>
      <c r="I60" s="44"/>
      <c r="J60" s="44"/>
      <c r="K60" s="44"/>
      <c r="L60" s="44"/>
      <c r="M60" s="44"/>
      <c r="N60" s="27"/>
      <c r="O60" s="27"/>
      <c r="P60" s="27"/>
      <c r="Q60" s="415"/>
    </row>
    <row r="61" spans="2:17">
      <c r="B61" s="42"/>
      <c r="C61" s="42"/>
      <c r="D61" s="42"/>
      <c r="E61" s="43"/>
      <c r="F61" s="43"/>
      <c r="G61" s="44"/>
      <c r="H61" s="44"/>
      <c r="I61" s="44"/>
      <c r="J61" s="44"/>
      <c r="K61" s="44"/>
      <c r="L61" s="44"/>
      <c r="M61" s="44"/>
      <c r="N61" s="27"/>
      <c r="O61" s="27"/>
      <c r="P61" s="27"/>
      <c r="Q61" s="415"/>
    </row>
    <row r="62" spans="2:17">
      <c r="B62" s="42"/>
      <c r="C62" s="42"/>
      <c r="D62" s="42"/>
      <c r="E62" s="43"/>
      <c r="F62" s="43"/>
      <c r="G62" s="44"/>
      <c r="H62" s="44"/>
      <c r="I62" s="44"/>
      <c r="J62" s="44"/>
      <c r="K62" s="44"/>
      <c r="L62" s="44"/>
      <c r="M62" s="44"/>
      <c r="N62" s="27"/>
      <c r="O62" s="27"/>
      <c r="P62" s="27"/>
      <c r="Q62" s="415"/>
    </row>
    <row r="63" spans="2:17">
      <c r="B63" s="42"/>
      <c r="C63" s="42"/>
      <c r="D63" s="42"/>
      <c r="E63" s="43"/>
      <c r="F63" s="43"/>
      <c r="G63" s="44"/>
      <c r="H63" s="44"/>
      <c r="I63" s="44"/>
      <c r="J63" s="44"/>
      <c r="K63" s="44"/>
      <c r="L63" s="44"/>
      <c r="M63" s="44"/>
      <c r="N63" s="27"/>
      <c r="O63" s="27"/>
      <c r="P63" s="27"/>
      <c r="Q63" s="415"/>
    </row>
    <row r="64" spans="2:17">
      <c r="B64" s="42"/>
      <c r="C64" s="42"/>
      <c r="D64" s="42"/>
      <c r="E64" s="43"/>
      <c r="F64" s="43"/>
      <c r="G64" s="44"/>
      <c r="H64" s="44"/>
      <c r="I64" s="44"/>
      <c r="J64" s="44"/>
      <c r="K64" s="44"/>
      <c r="L64" s="44"/>
      <c r="M64" s="44"/>
      <c r="N64" s="27"/>
      <c r="O64" s="27"/>
      <c r="P64" s="27"/>
      <c r="Q64" s="415"/>
    </row>
    <row r="65" spans="2:17">
      <c r="B65" s="42"/>
      <c r="C65" s="42"/>
      <c r="D65" s="42"/>
      <c r="E65" s="43"/>
      <c r="F65" s="43"/>
      <c r="G65" s="44"/>
      <c r="H65" s="44"/>
      <c r="I65" s="44"/>
      <c r="J65" s="44"/>
      <c r="K65" s="44"/>
      <c r="L65" s="44"/>
      <c r="M65" s="44"/>
      <c r="N65" s="27"/>
      <c r="O65" s="27"/>
      <c r="P65" s="27"/>
      <c r="Q65" s="415"/>
    </row>
    <row r="66" spans="2:17">
      <c r="B66" s="42"/>
      <c r="C66" s="42"/>
      <c r="D66" s="42"/>
      <c r="E66" s="43"/>
      <c r="F66" s="43"/>
      <c r="G66" s="44"/>
      <c r="H66" s="44"/>
      <c r="I66" s="44"/>
      <c r="J66" s="44"/>
      <c r="K66" s="44"/>
      <c r="L66" s="44"/>
      <c r="M66" s="44"/>
      <c r="N66" s="27"/>
      <c r="O66" s="27"/>
      <c r="P66" s="27"/>
      <c r="Q66" s="415"/>
    </row>
    <row r="67" spans="2:17">
      <c r="B67" s="42"/>
      <c r="C67" s="42"/>
      <c r="D67" s="42"/>
      <c r="E67" s="43"/>
      <c r="F67" s="43"/>
      <c r="G67" s="44"/>
      <c r="H67" s="44"/>
      <c r="I67" s="44"/>
      <c r="J67" s="44"/>
      <c r="K67" s="44"/>
      <c r="L67" s="44"/>
      <c r="M67" s="44"/>
      <c r="N67" s="27"/>
      <c r="O67" s="27"/>
      <c r="P67" s="27"/>
      <c r="Q67" s="415"/>
    </row>
    <row r="68" spans="2:17">
      <c r="B68" s="42"/>
      <c r="C68" s="42"/>
      <c r="D68" s="42"/>
      <c r="E68" s="43"/>
      <c r="F68" s="43"/>
      <c r="G68" s="44"/>
      <c r="H68" s="44"/>
      <c r="I68" s="44"/>
      <c r="J68" s="44"/>
      <c r="K68" s="44"/>
      <c r="L68" s="44"/>
      <c r="M68" s="44"/>
      <c r="N68" s="27"/>
      <c r="O68" s="27"/>
      <c r="P68" s="27"/>
      <c r="Q68" s="415"/>
    </row>
    <row r="69" spans="2:17">
      <c r="B69" s="42"/>
      <c r="C69" s="42"/>
      <c r="D69" s="42"/>
      <c r="E69" s="43"/>
      <c r="F69" s="43"/>
      <c r="G69" s="44"/>
      <c r="H69" s="44"/>
      <c r="I69" s="44"/>
      <c r="J69" s="44"/>
      <c r="K69" s="44"/>
      <c r="L69" s="44"/>
      <c r="M69" s="44"/>
      <c r="N69" s="27"/>
      <c r="O69" s="27"/>
      <c r="P69" s="27"/>
      <c r="Q69" s="415"/>
    </row>
    <row r="70" spans="2:17">
      <c r="B70" s="42"/>
      <c r="C70" s="42"/>
      <c r="D70" s="42"/>
      <c r="E70" s="43"/>
      <c r="F70" s="43"/>
      <c r="G70" s="44"/>
      <c r="H70" s="44"/>
      <c r="I70" s="44"/>
      <c r="J70" s="44"/>
      <c r="K70" s="44"/>
      <c r="L70" s="44"/>
      <c r="M70" s="44"/>
      <c r="N70" s="27"/>
      <c r="O70" s="27"/>
      <c r="P70" s="27"/>
      <c r="Q70" s="415"/>
    </row>
    <row r="71" spans="2:17">
      <c r="B71" s="42"/>
      <c r="C71" s="42"/>
      <c r="D71" s="42"/>
      <c r="E71" s="43"/>
      <c r="F71" s="43"/>
      <c r="G71" s="44"/>
      <c r="H71" s="44"/>
      <c r="I71" s="44"/>
      <c r="J71" s="44"/>
      <c r="K71" s="44"/>
      <c r="L71" s="44"/>
      <c r="M71" s="44"/>
      <c r="N71" s="27"/>
      <c r="O71" s="27"/>
      <c r="P71" s="27"/>
      <c r="Q71" s="415"/>
    </row>
    <row r="72" spans="2:17">
      <c r="B72" s="42"/>
      <c r="C72" s="42"/>
      <c r="D72" s="42"/>
      <c r="E72" s="43"/>
      <c r="F72" s="43"/>
      <c r="G72" s="44"/>
      <c r="H72" s="44"/>
      <c r="I72" s="44"/>
      <c r="J72" s="44"/>
      <c r="K72" s="44"/>
      <c r="L72" s="44"/>
      <c r="M72" s="44"/>
      <c r="N72" s="27"/>
      <c r="O72" s="27"/>
      <c r="P72" s="27"/>
      <c r="Q72" s="415"/>
    </row>
    <row r="73" spans="2:17">
      <c r="B73" s="42"/>
      <c r="C73" s="42"/>
      <c r="D73" s="42"/>
      <c r="E73" s="43"/>
      <c r="F73" s="43"/>
      <c r="G73" s="44"/>
      <c r="H73" s="44"/>
      <c r="I73" s="44"/>
      <c r="J73" s="44"/>
      <c r="K73" s="44"/>
      <c r="L73" s="44"/>
      <c r="M73" s="44"/>
      <c r="N73" s="27"/>
      <c r="O73" s="27"/>
      <c r="P73" s="27"/>
      <c r="Q73" s="415"/>
    </row>
    <row r="74" spans="2:17">
      <c r="B74" s="42"/>
      <c r="C74" s="42"/>
      <c r="D74" s="42"/>
      <c r="E74" s="43"/>
      <c r="F74" s="43"/>
      <c r="G74" s="44"/>
      <c r="H74" s="44"/>
      <c r="I74" s="44"/>
      <c r="J74" s="44"/>
      <c r="K74" s="44"/>
      <c r="L74" s="44"/>
      <c r="M74" s="44"/>
      <c r="N74" s="27"/>
      <c r="O74" s="27"/>
      <c r="P74" s="27"/>
      <c r="Q74" s="415"/>
    </row>
    <row r="75" spans="2:17">
      <c r="B75" s="42"/>
      <c r="C75" s="42"/>
      <c r="D75" s="42"/>
      <c r="E75" s="43"/>
      <c r="F75" s="43"/>
      <c r="G75" s="44"/>
      <c r="H75" s="44"/>
      <c r="I75" s="44"/>
      <c r="J75" s="44"/>
      <c r="K75" s="44"/>
      <c r="L75" s="44"/>
      <c r="M75" s="44"/>
      <c r="N75" s="27"/>
      <c r="O75" s="27"/>
      <c r="P75" s="27"/>
      <c r="Q75" s="415"/>
    </row>
    <row r="76" spans="2:17">
      <c r="B76" s="42"/>
      <c r="C76" s="42"/>
      <c r="D76" s="42"/>
      <c r="E76" s="43"/>
      <c r="F76" s="43"/>
      <c r="G76" s="44"/>
      <c r="H76" s="44"/>
      <c r="I76" s="44"/>
      <c r="J76" s="44"/>
      <c r="K76" s="44"/>
      <c r="L76" s="44"/>
      <c r="M76" s="44"/>
      <c r="N76" s="27"/>
      <c r="O76" s="27"/>
      <c r="P76" s="27"/>
      <c r="Q76" s="415"/>
    </row>
    <row r="77" spans="2:17">
      <c r="B77" s="42"/>
      <c r="C77" s="42"/>
      <c r="D77" s="42"/>
      <c r="E77" s="43"/>
      <c r="F77" s="43"/>
      <c r="G77" s="44"/>
      <c r="H77" s="44"/>
      <c r="I77" s="44"/>
      <c r="J77" s="44"/>
      <c r="K77" s="44"/>
      <c r="L77" s="44"/>
      <c r="M77" s="44"/>
      <c r="N77" s="27"/>
      <c r="O77" s="27"/>
      <c r="P77" s="27"/>
      <c r="Q77" s="415"/>
    </row>
    <row r="78" spans="2:17">
      <c r="B78" s="42"/>
      <c r="C78" s="42"/>
      <c r="D78" s="42"/>
      <c r="E78" s="43"/>
      <c r="F78" s="43"/>
      <c r="G78" s="44"/>
      <c r="H78" s="44"/>
      <c r="I78" s="44"/>
      <c r="J78" s="44"/>
      <c r="K78" s="44"/>
      <c r="L78" s="44"/>
      <c r="M78" s="44"/>
      <c r="N78" s="27"/>
      <c r="O78" s="27"/>
      <c r="P78" s="27"/>
      <c r="Q78" s="415"/>
    </row>
    <row r="79" spans="2:17">
      <c r="B79" s="42"/>
      <c r="C79" s="42"/>
      <c r="D79" s="42"/>
      <c r="E79" s="43"/>
      <c r="F79" s="43"/>
      <c r="G79" s="44"/>
      <c r="H79" s="44"/>
      <c r="I79" s="44"/>
      <c r="J79" s="44"/>
      <c r="K79" s="44"/>
      <c r="L79" s="44"/>
      <c r="M79" s="44"/>
      <c r="N79" s="27"/>
      <c r="O79" s="27"/>
      <c r="P79" s="27"/>
      <c r="Q79" s="415"/>
    </row>
    <row r="80" spans="2:17">
      <c r="B80" s="42"/>
      <c r="C80" s="42"/>
      <c r="D80" s="42"/>
      <c r="E80" s="43"/>
      <c r="F80" s="43"/>
      <c r="G80" s="44"/>
      <c r="H80" s="44"/>
      <c r="I80" s="44"/>
      <c r="J80" s="44"/>
      <c r="K80" s="44"/>
      <c r="L80" s="44"/>
      <c r="M80" s="44"/>
      <c r="N80" s="27"/>
      <c r="O80" s="27"/>
      <c r="P80" s="27"/>
      <c r="Q80" s="415"/>
    </row>
    <row r="81" spans="2:17">
      <c r="B81" s="42"/>
      <c r="C81" s="42"/>
      <c r="D81" s="42"/>
      <c r="E81" s="43"/>
      <c r="F81" s="43"/>
      <c r="G81" s="44"/>
      <c r="H81" s="44"/>
      <c r="I81" s="44"/>
      <c r="J81" s="44"/>
      <c r="K81" s="44"/>
      <c r="L81" s="44"/>
      <c r="M81" s="44"/>
      <c r="N81" s="27"/>
      <c r="O81" s="27"/>
      <c r="P81" s="27"/>
      <c r="Q81" s="415"/>
    </row>
    <row r="82" spans="2:17">
      <c r="B82" s="42"/>
      <c r="C82" s="42"/>
      <c r="D82" s="42"/>
      <c r="E82" s="43"/>
      <c r="F82" s="43"/>
      <c r="G82" s="44"/>
      <c r="H82" s="44"/>
      <c r="I82" s="44"/>
      <c r="J82" s="44"/>
      <c r="K82" s="44"/>
      <c r="L82" s="44"/>
      <c r="M82" s="44"/>
      <c r="N82" s="27"/>
      <c r="O82" s="27"/>
      <c r="P82" s="27"/>
      <c r="Q82" s="415"/>
    </row>
    <row r="83" spans="2:17">
      <c r="B83" s="42"/>
      <c r="C83" s="42"/>
      <c r="D83" s="42"/>
      <c r="E83" s="43"/>
      <c r="F83" s="43"/>
      <c r="G83" s="44"/>
      <c r="H83" s="44"/>
      <c r="I83" s="44"/>
      <c r="J83" s="44"/>
      <c r="K83" s="44"/>
      <c r="L83" s="44"/>
      <c r="M83" s="44"/>
      <c r="N83" s="27"/>
      <c r="O83" s="27"/>
      <c r="P83" s="27"/>
      <c r="Q83" s="415"/>
    </row>
    <row r="84" spans="2:17">
      <c r="B84" s="42"/>
      <c r="C84" s="42"/>
      <c r="D84" s="42"/>
      <c r="E84" s="43"/>
      <c r="F84" s="43"/>
      <c r="G84" s="44"/>
      <c r="H84" s="44"/>
      <c r="I84" s="44"/>
      <c r="J84" s="44"/>
      <c r="K84" s="44"/>
      <c r="L84" s="44"/>
      <c r="M84" s="44"/>
      <c r="N84" s="27"/>
      <c r="O84" s="27"/>
      <c r="P84" s="27"/>
      <c r="Q84" s="415"/>
    </row>
    <row r="85" spans="2:17">
      <c r="B85" s="42"/>
      <c r="C85" s="42"/>
      <c r="D85" s="42"/>
      <c r="E85" s="43"/>
      <c r="F85" s="43"/>
      <c r="G85" s="44"/>
      <c r="H85" s="44"/>
      <c r="I85" s="44"/>
      <c r="J85" s="44"/>
      <c r="K85" s="44"/>
      <c r="L85" s="44"/>
      <c r="M85" s="44"/>
      <c r="N85" s="27"/>
      <c r="O85" s="27"/>
      <c r="P85" s="27"/>
      <c r="Q85" s="415"/>
    </row>
    <row r="86" spans="2:17">
      <c r="B86" s="42"/>
      <c r="C86" s="42"/>
      <c r="D86" s="42"/>
      <c r="E86" s="43"/>
      <c r="F86" s="43"/>
      <c r="G86" s="44"/>
      <c r="H86" s="44"/>
      <c r="I86" s="44"/>
      <c r="J86" s="44"/>
      <c r="K86" s="44"/>
      <c r="L86" s="44"/>
      <c r="M86" s="44"/>
      <c r="N86" s="27"/>
      <c r="O86" s="27"/>
      <c r="P86" s="27"/>
      <c r="Q86" s="415"/>
    </row>
    <row r="87" spans="2:17">
      <c r="B87" s="42"/>
      <c r="C87" s="42"/>
      <c r="D87" s="42"/>
      <c r="E87" s="43"/>
      <c r="F87" s="43"/>
      <c r="G87" s="44"/>
      <c r="H87" s="44"/>
      <c r="I87" s="44"/>
      <c r="J87" s="44"/>
      <c r="K87" s="44"/>
      <c r="L87" s="44"/>
      <c r="M87" s="44"/>
      <c r="N87" s="27"/>
      <c r="O87" s="27"/>
      <c r="P87" s="27"/>
      <c r="Q87" s="415"/>
    </row>
    <row r="88" spans="2:17">
      <c r="B88" s="42"/>
      <c r="C88" s="42"/>
      <c r="D88" s="42"/>
      <c r="E88" s="43"/>
      <c r="F88" s="43"/>
      <c r="G88" s="44"/>
      <c r="H88" s="44"/>
      <c r="I88" s="44"/>
      <c r="J88" s="44"/>
      <c r="K88" s="44"/>
      <c r="L88" s="44"/>
      <c r="M88" s="44"/>
      <c r="N88" s="27"/>
      <c r="O88" s="27"/>
      <c r="P88" s="27"/>
      <c r="Q88" s="415"/>
    </row>
    <row r="89" spans="2:17">
      <c r="B89" s="42"/>
      <c r="C89" s="42"/>
      <c r="D89" s="42"/>
      <c r="E89" s="43"/>
      <c r="F89" s="43"/>
      <c r="G89" s="44"/>
      <c r="H89" s="44"/>
      <c r="I89" s="44"/>
      <c r="J89" s="44"/>
      <c r="K89" s="44"/>
      <c r="L89" s="44"/>
      <c r="M89" s="44"/>
      <c r="N89" s="27"/>
      <c r="O89" s="27"/>
      <c r="P89" s="27"/>
      <c r="Q89" s="415"/>
    </row>
    <row r="90" spans="2:17">
      <c r="B90" s="42"/>
      <c r="C90" s="42"/>
      <c r="D90" s="42"/>
      <c r="E90" s="43"/>
      <c r="F90" s="43"/>
      <c r="G90" s="44"/>
      <c r="H90" s="44"/>
      <c r="I90" s="44"/>
      <c r="J90" s="44"/>
      <c r="K90" s="44"/>
      <c r="L90" s="44"/>
      <c r="M90" s="44"/>
      <c r="N90" s="27"/>
      <c r="O90" s="27"/>
      <c r="P90" s="27"/>
      <c r="Q90" s="415"/>
    </row>
    <row r="91" spans="2:17">
      <c r="B91" s="42"/>
      <c r="C91" s="42"/>
      <c r="D91" s="42"/>
      <c r="E91" s="43"/>
      <c r="F91" s="43"/>
      <c r="G91" s="44"/>
      <c r="H91" s="44"/>
      <c r="I91" s="44"/>
      <c r="J91" s="44"/>
      <c r="K91" s="44"/>
      <c r="L91" s="44"/>
      <c r="M91" s="44"/>
      <c r="N91" s="27"/>
      <c r="O91" s="27"/>
      <c r="P91" s="27"/>
      <c r="Q91" s="415"/>
    </row>
    <row r="92" spans="2:17">
      <c r="B92" s="42"/>
      <c r="C92" s="42"/>
      <c r="D92" s="42"/>
      <c r="E92" s="43"/>
      <c r="F92" s="43"/>
      <c r="G92" s="44"/>
      <c r="H92" s="44"/>
      <c r="I92" s="44"/>
      <c r="J92" s="44"/>
      <c r="K92" s="44"/>
      <c r="L92" s="44"/>
      <c r="M92" s="44"/>
      <c r="N92" s="27"/>
      <c r="O92" s="27"/>
      <c r="P92" s="27"/>
      <c r="Q92" s="415"/>
    </row>
    <row r="93" spans="2:17">
      <c r="B93" s="42"/>
      <c r="C93" s="42"/>
      <c r="D93" s="42"/>
      <c r="E93" s="43"/>
      <c r="F93" s="43"/>
      <c r="G93" s="44"/>
      <c r="H93" s="44"/>
      <c r="I93" s="44"/>
      <c r="J93" s="44"/>
      <c r="K93" s="44"/>
      <c r="L93" s="44"/>
      <c r="M93" s="44"/>
      <c r="N93" s="27"/>
      <c r="O93" s="27"/>
      <c r="P93" s="27"/>
      <c r="Q93" s="415"/>
    </row>
    <row r="94" spans="2:17">
      <c r="B94" s="42"/>
      <c r="C94" s="42"/>
      <c r="D94" s="42"/>
      <c r="E94" s="43"/>
      <c r="F94" s="43"/>
      <c r="G94" s="44"/>
      <c r="H94" s="44"/>
      <c r="I94" s="44"/>
      <c r="J94" s="44"/>
      <c r="K94" s="44"/>
      <c r="L94" s="44"/>
      <c r="M94" s="44"/>
      <c r="N94" s="27"/>
      <c r="O94" s="27"/>
      <c r="P94" s="27"/>
      <c r="Q94" s="415"/>
    </row>
    <row r="95" spans="2:17">
      <c r="B95" s="42"/>
      <c r="C95" s="42"/>
      <c r="D95" s="42"/>
      <c r="E95" s="43"/>
      <c r="F95" s="43"/>
      <c r="G95" s="44"/>
      <c r="H95" s="44"/>
      <c r="I95" s="44"/>
      <c r="J95" s="44"/>
      <c r="K95" s="44"/>
      <c r="L95" s="44"/>
      <c r="M95" s="44"/>
      <c r="N95" s="27"/>
      <c r="O95" s="27"/>
      <c r="P95" s="27"/>
      <c r="Q95" s="415"/>
    </row>
    <row r="96" spans="2:17">
      <c r="B96" s="42"/>
      <c r="C96" s="42"/>
      <c r="D96" s="42"/>
      <c r="E96" s="43"/>
      <c r="F96" s="43"/>
      <c r="G96" s="44"/>
      <c r="H96" s="44"/>
      <c r="I96" s="44"/>
      <c r="J96" s="44"/>
      <c r="K96" s="44"/>
      <c r="L96" s="44"/>
      <c r="M96" s="44"/>
      <c r="N96" s="27"/>
      <c r="O96" s="27"/>
      <c r="P96" s="27"/>
      <c r="Q96" s="415"/>
    </row>
    <row r="97" spans="2:17">
      <c r="B97" s="42"/>
      <c r="C97" s="42"/>
      <c r="D97" s="42"/>
      <c r="E97" s="43"/>
      <c r="F97" s="43"/>
      <c r="G97" s="44"/>
      <c r="H97" s="44"/>
      <c r="I97" s="44"/>
      <c r="J97" s="44"/>
      <c r="K97" s="44"/>
      <c r="L97" s="44"/>
      <c r="M97" s="44"/>
      <c r="N97" s="27"/>
      <c r="O97" s="27"/>
      <c r="P97" s="27"/>
      <c r="Q97" s="415"/>
    </row>
    <row r="98" spans="2:17">
      <c r="B98" s="42"/>
      <c r="C98" s="42"/>
      <c r="D98" s="42"/>
      <c r="E98" s="43"/>
      <c r="F98" s="43"/>
      <c r="G98" s="44"/>
      <c r="H98" s="44"/>
      <c r="I98" s="44"/>
      <c r="J98" s="44"/>
      <c r="K98" s="44"/>
      <c r="L98" s="44"/>
      <c r="M98" s="44"/>
      <c r="N98" s="27"/>
      <c r="O98" s="27"/>
      <c r="P98" s="27"/>
      <c r="Q98" s="415"/>
    </row>
    <row r="99" spans="2:17">
      <c r="B99" s="42"/>
      <c r="C99" s="42"/>
      <c r="D99" s="42"/>
      <c r="E99" s="43"/>
      <c r="F99" s="43"/>
      <c r="G99" s="44"/>
      <c r="H99" s="44"/>
      <c r="I99" s="44"/>
      <c r="J99" s="44"/>
      <c r="K99" s="44"/>
      <c r="L99" s="44"/>
      <c r="M99" s="44"/>
      <c r="N99" s="27"/>
      <c r="O99" s="27"/>
      <c r="P99" s="27"/>
      <c r="Q99" s="415"/>
    </row>
    <row r="100" spans="2:17">
      <c r="B100" s="42"/>
      <c r="C100" s="42"/>
      <c r="D100" s="42"/>
      <c r="E100" s="43"/>
      <c r="F100" s="43"/>
      <c r="G100" s="44"/>
      <c r="H100" s="44"/>
      <c r="I100" s="44"/>
      <c r="J100" s="44"/>
      <c r="K100" s="44"/>
      <c r="L100" s="44"/>
      <c r="M100" s="44"/>
      <c r="N100" s="27"/>
      <c r="O100" s="27"/>
      <c r="P100" s="27"/>
      <c r="Q100" s="415"/>
    </row>
    <row r="101" spans="2:17">
      <c r="B101" s="42"/>
      <c r="C101" s="42"/>
      <c r="D101" s="42"/>
      <c r="E101" s="43"/>
      <c r="F101" s="43"/>
      <c r="G101" s="44"/>
      <c r="H101" s="44"/>
      <c r="I101" s="44"/>
      <c r="J101" s="44"/>
      <c r="K101" s="44"/>
      <c r="L101" s="44"/>
      <c r="M101" s="44"/>
      <c r="N101" s="27"/>
      <c r="O101" s="27"/>
      <c r="P101" s="27"/>
      <c r="Q101" s="415"/>
    </row>
    <row r="102" spans="2:17">
      <c r="B102" s="42"/>
      <c r="C102" s="42"/>
      <c r="D102" s="42"/>
      <c r="E102" s="43"/>
      <c r="F102" s="43"/>
      <c r="G102" s="44"/>
      <c r="H102" s="44"/>
      <c r="I102" s="44"/>
      <c r="J102" s="44"/>
      <c r="K102" s="44"/>
      <c r="L102" s="44"/>
      <c r="M102" s="44"/>
      <c r="N102" s="27"/>
      <c r="O102" s="27"/>
      <c r="P102" s="27"/>
      <c r="Q102" s="415"/>
    </row>
    <row r="103" spans="2:17">
      <c r="B103" s="42"/>
      <c r="C103" s="42"/>
      <c r="D103" s="42"/>
      <c r="E103" s="43"/>
      <c r="F103" s="43"/>
      <c r="G103" s="44"/>
      <c r="H103" s="44"/>
      <c r="I103" s="44"/>
      <c r="J103" s="44"/>
      <c r="K103" s="44"/>
      <c r="L103" s="44"/>
      <c r="M103" s="44"/>
      <c r="N103" s="27"/>
      <c r="O103" s="27"/>
      <c r="P103" s="27"/>
      <c r="Q103" s="415"/>
    </row>
    <row r="104" spans="2:17">
      <c r="B104" s="42"/>
      <c r="C104" s="42"/>
      <c r="D104" s="42"/>
      <c r="E104" s="43"/>
      <c r="F104" s="43"/>
      <c r="G104" s="44"/>
      <c r="H104" s="44"/>
      <c r="I104" s="44"/>
      <c r="J104" s="44"/>
      <c r="K104" s="44"/>
      <c r="L104" s="44"/>
      <c r="M104" s="44"/>
      <c r="N104" s="27"/>
      <c r="O104" s="27"/>
      <c r="P104" s="27"/>
      <c r="Q104" s="415"/>
    </row>
    <row r="105" spans="2:17">
      <c r="B105" s="42"/>
      <c r="C105" s="42"/>
      <c r="D105" s="42"/>
      <c r="E105" s="43"/>
      <c r="F105" s="43"/>
      <c r="G105" s="44"/>
      <c r="H105" s="44"/>
      <c r="I105" s="44"/>
      <c r="J105" s="44"/>
      <c r="K105" s="44"/>
      <c r="L105" s="44"/>
      <c r="M105" s="44"/>
      <c r="N105" s="27"/>
      <c r="O105" s="27"/>
      <c r="P105" s="27"/>
      <c r="Q105" s="415"/>
    </row>
    <row r="106" spans="2:17">
      <c r="B106" s="42"/>
      <c r="C106" s="42"/>
      <c r="D106" s="42"/>
      <c r="E106" s="43"/>
      <c r="F106" s="43"/>
      <c r="G106" s="44"/>
      <c r="H106" s="44"/>
      <c r="I106" s="44"/>
      <c r="J106" s="44"/>
      <c r="K106" s="44"/>
      <c r="L106" s="44"/>
      <c r="M106" s="44"/>
      <c r="N106" s="27"/>
      <c r="O106" s="27"/>
      <c r="P106" s="27"/>
      <c r="Q106" s="415"/>
    </row>
    <row r="107" spans="2:17">
      <c r="B107" s="42"/>
      <c r="C107" s="42"/>
      <c r="D107" s="42"/>
      <c r="E107" s="43"/>
      <c r="F107" s="43"/>
      <c r="G107" s="44"/>
      <c r="H107" s="44"/>
      <c r="I107" s="44"/>
      <c r="J107" s="44"/>
      <c r="K107" s="44"/>
      <c r="L107" s="44"/>
      <c r="M107" s="44"/>
      <c r="N107" s="27"/>
      <c r="O107" s="27"/>
      <c r="P107" s="27"/>
      <c r="Q107" s="415"/>
    </row>
    <row r="108" spans="2:17">
      <c r="B108" s="42"/>
      <c r="C108" s="42"/>
      <c r="D108" s="42"/>
      <c r="E108" s="43"/>
      <c r="F108" s="43"/>
      <c r="G108" s="44"/>
      <c r="H108" s="44"/>
      <c r="I108" s="44"/>
      <c r="J108" s="44"/>
      <c r="K108" s="44"/>
      <c r="L108" s="44"/>
      <c r="M108" s="44"/>
      <c r="N108" s="27"/>
      <c r="O108" s="27"/>
      <c r="P108" s="27"/>
      <c r="Q108" s="415"/>
    </row>
    <row r="109" spans="2:17">
      <c r="B109" s="42"/>
      <c r="C109" s="42"/>
      <c r="D109" s="42"/>
      <c r="E109" s="43"/>
      <c r="F109" s="43"/>
      <c r="G109" s="44"/>
      <c r="H109" s="44"/>
      <c r="I109" s="44"/>
      <c r="J109" s="44"/>
      <c r="K109" s="44"/>
      <c r="L109" s="44"/>
      <c r="M109" s="44"/>
      <c r="N109" s="27"/>
      <c r="O109" s="27"/>
      <c r="P109" s="27"/>
      <c r="Q109" s="415"/>
    </row>
    <row r="110" spans="2:17">
      <c r="B110" s="42"/>
      <c r="C110" s="42"/>
      <c r="D110" s="42"/>
      <c r="E110" s="43"/>
      <c r="F110" s="43"/>
      <c r="G110" s="44"/>
      <c r="H110" s="44"/>
      <c r="I110" s="44"/>
      <c r="J110" s="44"/>
      <c r="K110" s="44"/>
      <c r="L110" s="44"/>
      <c r="M110" s="44"/>
      <c r="N110" s="27"/>
      <c r="O110" s="27"/>
      <c r="P110" s="27"/>
      <c r="Q110" s="415"/>
    </row>
    <row r="111" spans="2:17">
      <c r="B111" s="42"/>
      <c r="C111" s="42"/>
      <c r="D111" s="42"/>
      <c r="E111" s="43"/>
      <c r="F111" s="43"/>
      <c r="G111" s="44"/>
      <c r="H111" s="44"/>
      <c r="I111" s="44"/>
      <c r="J111" s="44"/>
      <c r="K111" s="44"/>
      <c r="L111" s="44"/>
      <c r="M111" s="44"/>
      <c r="N111" s="27"/>
      <c r="O111" s="27"/>
      <c r="P111" s="27"/>
      <c r="Q111" s="415"/>
    </row>
    <row r="112" spans="2:17">
      <c r="B112" s="42"/>
      <c r="C112" s="42"/>
      <c r="D112" s="42"/>
      <c r="E112" s="43"/>
      <c r="F112" s="43"/>
      <c r="G112" s="44"/>
      <c r="H112" s="44"/>
      <c r="I112" s="44"/>
      <c r="J112" s="44"/>
      <c r="K112" s="44"/>
      <c r="L112" s="44"/>
      <c r="M112" s="44"/>
      <c r="N112" s="27"/>
      <c r="O112" s="27"/>
      <c r="P112" s="27"/>
      <c r="Q112" s="415"/>
    </row>
    <row r="113" spans="2:17">
      <c r="B113" s="42"/>
      <c r="C113" s="42"/>
      <c r="D113" s="42"/>
      <c r="E113" s="43"/>
      <c r="F113" s="43"/>
      <c r="G113" s="44"/>
      <c r="H113" s="44"/>
      <c r="I113" s="44"/>
      <c r="J113" s="44"/>
      <c r="K113" s="44"/>
      <c r="L113" s="44"/>
      <c r="M113" s="44"/>
      <c r="N113" s="27"/>
      <c r="O113" s="27"/>
      <c r="P113" s="27"/>
      <c r="Q113" s="415"/>
    </row>
    <row r="114" spans="2:17">
      <c r="B114" s="42"/>
      <c r="C114" s="42"/>
      <c r="D114" s="42"/>
      <c r="E114" s="43"/>
      <c r="F114" s="43"/>
      <c r="G114" s="44"/>
      <c r="H114" s="44"/>
      <c r="I114" s="44"/>
      <c r="J114" s="44"/>
      <c r="K114" s="44"/>
      <c r="L114" s="44"/>
      <c r="M114" s="44"/>
      <c r="N114" s="27"/>
      <c r="O114" s="27"/>
      <c r="P114" s="27"/>
      <c r="Q114" s="415"/>
    </row>
    <row r="115" spans="2:17">
      <c r="B115" s="42"/>
      <c r="C115" s="42"/>
      <c r="D115" s="42"/>
      <c r="E115" s="43"/>
      <c r="F115" s="43"/>
      <c r="G115" s="44"/>
      <c r="H115" s="44"/>
      <c r="I115" s="44"/>
      <c r="J115" s="44"/>
      <c r="K115" s="44"/>
      <c r="L115" s="44"/>
      <c r="M115" s="44"/>
      <c r="N115" s="27"/>
      <c r="O115" s="27"/>
      <c r="P115" s="27"/>
      <c r="Q115" s="415"/>
    </row>
    <row r="116" spans="2:17">
      <c r="B116" s="42"/>
      <c r="C116" s="42"/>
      <c r="D116" s="42"/>
      <c r="E116" s="43"/>
      <c r="F116" s="43"/>
      <c r="G116" s="44"/>
      <c r="H116" s="44"/>
      <c r="I116" s="44"/>
      <c r="J116" s="44"/>
      <c r="K116" s="44"/>
      <c r="L116" s="44"/>
      <c r="M116" s="44"/>
      <c r="N116" s="27"/>
      <c r="O116" s="27"/>
      <c r="P116" s="27"/>
      <c r="Q116" s="415"/>
    </row>
    <row r="117" spans="2:17">
      <c r="B117" s="42"/>
      <c r="C117" s="42"/>
      <c r="D117" s="42"/>
      <c r="E117" s="43"/>
      <c r="F117" s="43"/>
      <c r="G117" s="44"/>
      <c r="H117" s="44"/>
      <c r="I117" s="44"/>
      <c r="J117" s="44"/>
      <c r="K117" s="44"/>
      <c r="L117" s="44"/>
      <c r="M117" s="44"/>
      <c r="N117" s="27"/>
      <c r="O117" s="27"/>
      <c r="P117" s="27"/>
      <c r="Q117" s="415"/>
    </row>
    <row r="118" spans="2:17">
      <c r="B118" s="42"/>
      <c r="C118" s="42"/>
      <c r="D118" s="42"/>
      <c r="E118" s="43"/>
      <c r="F118" s="43"/>
      <c r="G118" s="44"/>
      <c r="H118" s="44"/>
      <c r="I118" s="44"/>
      <c r="J118" s="44"/>
      <c r="K118" s="44"/>
      <c r="L118" s="44"/>
      <c r="M118" s="44"/>
      <c r="N118" s="27"/>
      <c r="O118" s="27"/>
      <c r="P118" s="27"/>
      <c r="Q118" s="415"/>
    </row>
    <row r="119" spans="2:17">
      <c r="B119" s="42"/>
      <c r="C119" s="42"/>
      <c r="D119" s="42"/>
      <c r="E119" s="43"/>
      <c r="F119" s="43"/>
      <c r="G119" s="44"/>
      <c r="H119" s="44"/>
      <c r="I119" s="44"/>
      <c r="J119" s="44"/>
      <c r="K119" s="44"/>
      <c r="L119" s="44"/>
      <c r="M119" s="44"/>
      <c r="N119" s="27"/>
      <c r="O119" s="27"/>
      <c r="P119" s="27"/>
      <c r="Q119" s="415"/>
    </row>
    <row r="120" spans="2:17">
      <c r="B120" s="42"/>
      <c r="C120" s="42"/>
      <c r="D120" s="42"/>
      <c r="E120" s="43"/>
      <c r="F120" s="43"/>
      <c r="G120" s="44"/>
      <c r="H120" s="44"/>
      <c r="I120" s="44"/>
      <c r="J120" s="44"/>
      <c r="K120" s="44"/>
      <c r="L120" s="44"/>
      <c r="M120" s="44"/>
      <c r="N120" s="27"/>
      <c r="O120" s="27"/>
      <c r="P120" s="27"/>
      <c r="Q120" s="415"/>
    </row>
    <row r="121" spans="2:17">
      <c r="B121" s="42"/>
      <c r="C121" s="42"/>
      <c r="D121" s="42"/>
      <c r="E121" s="43"/>
      <c r="F121" s="43"/>
      <c r="G121" s="44"/>
      <c r="H121" s="44"/>
      <c r="I121" s="44"/>
      <c r="J121" s="44"/>
      <c r="K121" s="44"/>
      <c r="L121" s="44"/>
      <c r="M121" s="44"/>
      <c r="N121" s="27"/>
      <c r="O121" s="27"/>
      <c r="P121" s="27"/>
      <c r="Q121" s="415"/>
    </row>
    <row r="122" spans="2:17">
      <c r="B122" s="42"/>
      <c r="C122" s="42"/>
      <c r="D122" s="42"/>
      <c r="E122" s="43"/>
      <c r="F122" s="43"/>
      <c r="G122" s="44"/>
      <c r="H122" s="44"/>
      <c r="I122" s="44"/>
      <c r="J122" s="44"/>
      <c r="K122" s="44"/>
      <c r="L122" s="44"/>
      <c r="M122" s="44"/>
      <c r="N122" s="27"/>
      <c r="O122" s="27"/>
      <c r="P122" s="27"/>
      <c r="Q122" s="415"/>
    </row>
    <row r="123" spans="2:17">
      <c r="B123" s="42"/>
      <c r="C123" s="42"/>
      <c r="D123" s="42"/>
      <c r="E123" s="43"/>
      <c r="F123" s="43"/>
      <c r="G123" s="44"/>
      <c r="H123" s="44"/>
      <c r="I123" s="44"/>
      <c r="J123" s="44"/>
      <c r="K123" s="44"/>
      <c r="L123" s="44"/>
      <c r="M123" s="44"/>
      <c r="N123" s="27"/>
      <c r="O123" s="27"/>
      <c r="P123" s="27"/>
      <c r="Q123" s="415"/>
    </row>
    <row r="124" spans="2:17">
      <c r="B124" s="42"/>
      <c r="C124" s="42"/>
      <c r="D124" s="42"/>
      <c r="E124" s="43"/>
      <c r="F124" s="43"/>
      <c r="G124" s="44"/>
      <c r="H124" s="44"/>
      <c r="I124" s="44"/>
      <c r="J124" s="44"/>
      <c r="K124" s="44"/>
      <c r="L124" s="44"/>
      <c r="M124" s="44"/>
      <c r="N124" s="27"/>
      <c r="O124" s="27"/>
      <c r="P124" s="27"/>
      <c r="Q124" s="415"/>
    </row>
    <row r="125" spans="2:17">
      <c r="B125" s="42"/>
      <c r="C125" s="42"/>
      <c r="D125" s="42"/>
      <c r="E125" s="43"/>
      <c r="F125" s="43"/>
      <c r="G125" s="44"/>
      <c r="H125" s="44"/>
      <c r="I125" s="44"/>
      <c r="J125" s="44"/>
      <c r="K125" s="44"/>
      <c r="L125" s="44"/>
      <c r="M125" s="44"/>
      <c r="N125" s="27"/>
      <c r="O125" s="27"/>
      <c r="P125" s="27"/>
      <c r="Q125" s="415"/>
    </row>
    <row r="126" spans="2:17">
      <c r="B126" s="42"/>
      <c r="C126" s="42"/>
      <c r="D126" s="42"/>
      <c r="E126" s="43"/>
      <c r="F126" s="43"/>
      <c r="G126" s="44"/>
      <c r="H126" s="44"/>
      <c r="I126" s="44"/>
      <c r="J126" s="44"/>
      <c r="K126" s="44"/>
      <c r="L126" s="44"/>
      <c r="M126" s="44"/>
      <c r="N126" s="27"/>
      <c r="O126" s="27"/>
      <c r="P126" s="27"/>
      <c r="Q126" s="415"/>
    </row>
    <row r="127" spans="2:17">
      <c r="B127" s="42"/>
      <c r="C127" s="42"/>
      <c r="D127" s="42"/>
      <c r="E127" s="43"/>
      <c r="F127" s="43"/>
      <c r="G127" s="44"/>
      <c r="H127" s="44"/>
      <c r="I127" s="44"/>
      <c r="J127" s="44"/>
      <c r="K127" s="44"/>
      <c r="L127" s="44"/>
      <c r="M127" s="44"/>
      <c r="N127" s="27"/>
      <c r="O127" s="27"/>
      <c r="P127" s="27"/>
      <c r="Q127" s="415"/>
    </row>
    <row r="128" spans="2:17">
      <c r="B128" s="42"/>
      <c r="C128" s="42"/>
      <c r="D128" s="42"/>
      <c r="E128" s="43"/>
      <c r="F128" s="43"/>
      <c r="G128" s="44"/>
      <c r="H128" s="44"/>
      <c r="I128" s="44"/>
      <c r="J128" s="44"/>
      <c r="K128" s="44"/>
      <c r="L128" s="44"/>
      <c r="M128" s="44"/>
      <c r="N128" s="27"/>
      <c r="O128" s="27"/>
      <c r="P128" s="27"/>
      <c r="Q128" s="415"/>
    </row>
    <row r="129" spans="2:17">
      <c r="B129" s="42"/>
      <c r="C129" s="42"/>
      <c r="D129" s="42"/>
      <c r="E129" s="43"/>
      <c r="F129" s="43"/>
      <c r="G129" s="44"/>
      <c r="H129" s="44"/>
      <c r="I129" s="44"/>
      <c r="J129" s="44"/>
      <c r="K129" s="44"/>
      <c r="L129" s="44"/>
      <c r="M129" s="44"/>
      <c r="N129" s="27"/>
      <c r="O129" s="27"/>
      <c r="P129" s="27"/>
      <c r="Q129" s="415"/>
    </row>
    <row r="130" spans="2:17">
      <c r="B130" s="42"/>
      <c r="C130" s="42"/>
      <c r="D130" s="42"/>
      <c r="E130" s="43"/>
      <c r="F130" s="43"/>
      <c r="G130" s="44"/>
      <c r="H130" s="44"/>
      <c r="I130" s="44"/>
      <c r="J130" s="44"/>
      <c r="K130" s="44"/>
      <c r="L130" s="44"/>
      <c r="M130" s="44"/>
      <c r="N130" s="27"/>
      <c r="O130" s="27"/>
      <c r="P130" s="27"/>
      <c r="Q130" s="415"/>
    </row>
    <row r="131" spans="2:17">
      <c r="B131" s="42"/>
      <c r="C131" s="42"/>
      <c r="D131" s="42"/>
      <c r="E131" s="43"/>
      <c r="F131" s="43"/>
      <c r="G131" s="44"/>
      <c r="H131" s="44"/>
      <c r="I131" s="44"/>
      <c r="J131" s="44"/>
      <c r="K131" s="44"/>
      <c r="L131" s="44"/>
      <c r="M131" s="44"/>
      <c r="N131" s="27"/>
      <c r="O131" s="27"/>
      <c r="P131" s="27"/>
      <c r="Q131" s="415"/>
    </row>
    <row r="132" spans="2:17">
      <c r="B132" s="42"/>
      <c r="C132" s="42"/>
      <c r="D132" s="42"/>
      <c r="E132" s="43"/>
      <c r="F132" s="43"/>
      <c r="G132" s="44"/>
      <c r="H132" s="44"/>
      <c r="I132" s="44"/>
      <c r="J132" s="44"/>
      <c r="K132" s="44"/>
      <c r="L132" s="44"/>
      <c r="M132" s="44"/>
      <c r="N132" s="27"/>
      <c r="O132" s="27"/>
      <c r="P132" s="27"/>
      <c r="Q132" s="415"/>
    </row>
    <row r="133" spans="2:17">
      <c r="B133" s="42"/>
      <c r="C133" s="42"/>
      <c r="D133" s="42"/>
      <c r="E133" s="43"/>
      <c r="F133" s="43"/>
      <c r="G133" s="44"/>
      <c r="H133" s="44"/>
      <c r="I133" s="44"/>
      <c r="J133" s="44"/>
      <c r="K133" s="44"/>
      <c r="L133" s="44"/>
      <c r="M133" s="44"/>
      <c r="N133" s="27"/>
      <c r="O133" s="27"/>
      <c r="P133" s="27"/>
      <c r="Q133" s="415"/>
    </row>
    <row r="134" spans="2:17">
      <c r="B134" s="42"/>
      <c r="C134" s="42"/>
      <c r="D134" s="42"/>
      <c r="E134" s="43"/>
      <c r="F134" s="43"/>
      <c r="G134" s="44"/>
      <c r="H134" s="44"/>
      <c r="I134" s="44"/>
      <c r="J134" s="44"/>
      <c r="K134" s="44"/>
      <c r="L134" s="44"/>
      <c r="M134" s="44"/>
      <c r="N134" s="27"/>
      <c r="O134" s="27"/>
      <c r="P134" s="27"/>
      <c r="Q134" s="415"/>
    </row>
    <row r="135" spans="2:17">
      <c r="B135" s="42"/>
      <c r="C135" s="42"/>
      <c r="D135" s="42"/>
      <c r="E135" s="43"/>
      <c r="F135" s="43"/>
      <c r="G135" s="44"/>
      <c r="H135" s="44"/>
      <c r="I135" s="44"/>
      <c r="J135" s="44"/>
      <c r="K135" s="44"/>
      <c r="L135" s="44"/>
      <c r="M135" s="44"/>
      <c r="N135" s="27"/>
      <c r="O135" s="27"/>
      <c r="P135" s="27"/>
      <c r="Q135" s="415"/>
    </row>
    <row r="136" spans="2:17">
      <c r="B136" s="42"/>
      <c r="C136" s="42"/>
      <c r="D136" s="42"/>
      <c r="E136" s="43"/>
      <c r="F136" s="43"/>
      <c r="G136" s="44"/>
      <c r="H136" s="44"/>
      <c r="I136" s="44"/>
      <c r="J136" s="44"/>
      <c r="K136" s="44"/>
      <c r="L136" s="44"/>
      <c r="M136" s="44"/>
      <c r="N136" s="27"/>
      <c r="O136" s="27"/>
      <c r="P136" s="27"/>
      <c r="Q136" s="415"/>
    </row>
    <row r="137" spans="2:17">
      <c r="B137" s="42"/>
      <c r="C137" s="42"/>
      <c r="D137" s="42"/>
      <c r="E137" s="43"/>
      <c r="F137" s="43"/>
      <c r="G137" s="44"/>
      <c r="H137" s="44"/>
      <c r="I137" s="44"/>
      <c r="J137" s="44"/>
      <c r="K137" s="44"/>
      <c r="L137" s="44"/>
      <c r="M137" s="44"/>
      <c r="N137" s="27"/>
      <c r="O137" s="27"/>
      <c r="P137" s="27"/>
      <c r="Q137" s="415"/>
    </row>
    <row r="138" spans="2:17">
      <c r="B138" s="42"/>
      <c r="C138" s="42"/>
      <c r="D138" s="42"/>
      <c r="E138" s="43"/>
      <c r="F138" s="43"/>
      <c r="G138" s="44"/>
      <c r="H138" s="44"/>
      <c r="I138" s="44"/>
      <c r="J138" s="44"/>
      <c r="K138" s="44"/>
      <c r="L138" s="44"/>
      <c r="M138" s="44"/>
      <c r="N138" s="27"/>
      <c r="O138" s="27"/>
      <c r="P138" s="27"/>
      <c r="Q138" s="415"/>
    </row>
    <row r="139" spans="2:17">
      <c r="B139" s="42"/>
      <c r="C139" s="42"/>
      <c r="D139" s="42"/>
      <c r="E139" s="43"/>
      <c r="F139" s="43"/>
      <c r="G139" s="44"/>
      <c r="H139" s="44"/>
      <c r="I139" s="44"/>
      <c r="J139" s="44"/>
      <c r="K139" s="44"/>
      <c r="L139" s="44"/>
      <c r="M139" s="44"/>
      <c r="N139" s="27"/>
      <c r="O139" s="27"/>
      <c r="P139" s="27"/>
      <c r="Q139" s="415"/>
    </row>
    <row r="140" spans="2:17">
      <c r="B140" s="42"/>
      <c r="C140" s="42"/>
      <c r="D140" s="42"/>
      <c r="E140" s="43"/>
      <c r="F140" s="43"/>
      <c r="G140" s="44"/>
      <c r="H140" s="44"/>
      <c r="I140" s="44"/>
      <c r="J140" s="44"/>
      <c r="K140" s="44"/>
      <c r="L140" s="44"/>
      <c r="M140" s="44"/>
      <c r="N140" s="27"/>
      <c r="O140" s="27"/>
      <c r="P140" s="27"/>
      <c r="Q140" s="415"/>
    </row>
    <row r="141" spans="2:17">
      <c r="B141" s="42"/>
      <c r="C141" s="42"/>
      <c r="D141" s="42"/>
      <c r="E141" s="43"/>
      <c r="F141" s="43"/>
      <c r="G141" s="44"/>
      <c r="H141" s="44"/>
      <c r="I141" s="44"/>
      <c r="J141" s="44"/>
      <c r="K141" s="44"/>
      <c r="L141" s="44"/>
      <c r="M141" s="44"/>
      <c r="N141" s="27"/>
      <c r="O141" s="27"/>
      <c r="P141" s="27"/>
      <c r="Q141" s="415"/>
    </row>
    <row r="142" spans="2:17">
      <c r="B142" s="42"/>
      <c r="C142" s="42"/>
      <c r="D142" s="42"/>
      <c r="E142" s="43"/>
      <c r="F142" s="43"/>
      <c r="G142" s="44"/>
      <c r="H142" s="44"/>
      <c r="I142" s="44"/>
      <c r="J142" s="44"/>
      <c r="K142" s="44"/>
      <c r="L142" s="44"/>
      <c r="M142" s="44"/>
      <c r="N142" s="27"/>
      <c r="O142" s="27"/>
      <c r="P142" s="27"/>
      <c r="Q142" s="415"/>
    </row>
    <row r="143" spans="2:17">
      <c r="B143" s="42"/>
      <c r="C143" s="42"/>
      <c r="D143" s="42"/>
      <c r="E143" s="43"/>
      <c r="F143" s="43"/>
      <c r="G143" s="44"/>
      <c r="H143" s="44"/>
      <c r="I143" s="44"/>
      <c r="J143" s="44"/>
      <c r="K143" s="44"/>
      <c r="L143" s="44"/>
      <c r="M143" s="44"/>
      <c r="N143" s="27"/>
      <c r="O143" s="27"/>
      <c r="P143" s="27"/>
      <c r="Q143" s="415"/>
    </row>
    <row r="144" spans="2:17">
      <c r="B144" s="42"/>
      <c r="C144" s="42"/>
      <c r="D144" s="42"/>
      <c r="E144" s="43"/>
      <c r="F144" s="43"/>
      <c r="G144" s="44"/>
      <c r="H144" s="44"/>
      <c r="I144" s="44"/>
      <c r="J144" s="44"/>
      <c r="K144" s="44"/>
      <c r="L144" s="44"/>
      <c r="M144" s="44"/>
      <c r="N144" s="27"/>
      <c r="O144" s="27"/>
      <c r="P144" s="27"/>
      <c r="Q144" s="415"/>
    </row>
    <row r="145" spans="2:17">
      <c r="B145" s="42"/>
      <c r="C145" s="42"/>
      <c r="D145" s="42"/>
      <c r="E145" s="43"/>
      <c r="F145" s="43"/>
      <c r="G145" s="44"/>
      <c r="H145" s="44"/>
      <c r="I145" s="44"/>
      <c r="J145" s="44"/>
      <c r="K145" s="44"/>
      <c r="L145" s="44"/>
      <c r="M145" s="44"/>
      <c r="N145" s="27"/>
      <c r="O145" s="27"/>
      <c r="P145" s="27"/>
      <c r="Q145" s="415"/>
    </row>
    <row r="146" spans="2:17">
      <c r="B146" s="42"/>
      <c r="C146" s="42"/>
      <c r="D146" s="42"/>
      <c r="E146" s="43"/>
      <c r="F146" s="43"/>
      <c r="G146" s="44"/>
      <c r="H146" s="44"/>
      <c r="I146" s="44"/>
      <c r="J146" s="44"/>
      <c r="K146" s="44"/>
      <c r="L146" s="44"/>
      <c r="M146" s="44"/>
      <c r="N146" s="27"/>
      <c r="O146" s="27"/>
      <c r="P146" s="27"/>
      <c r="Q146" s="415"/>
    </row>
    <row r="147" spans="2:17">
      <c r="B147" s="42"/>
      <c r="C147" s="42"/>
      <c r="D147" s="42"/>
      <c r="E147" s="43"/>
      <c r="F147" s="43"/>
      <c r="G147" s="44"/>
      <c r="H147" s="44"/>
      <c r="I147" s="44"/>
      <c r="J147" s="44"/>
      <c r="K147" s="44"/>
      <c r="L147" s="44"/>
      <c r="M147" s="44"/>
      <c r="N147" s="27"/>
      <c r="O147" s="27"/>
      <c r="P147" s="27"/>
      <c r="Q147" s="415"/>
    </row>
    <row r="148" spans="2:17">
      <c r="B148" s="42"/>
      <c r="C148" s="42"/>
      <c r="D148" s="42"/>
      <c r="E148" s="43"/>
      <c r="F148" s="43"/>
      <c r="G148" s="44"/>
      <c r="H148" s="44"/>
      <c r="I148" s="44"/>
      <c r="J148" s="44"/>
      <c r="K148" s="44"/>
      <c r="L148" s="44"/>
      <c r="M148" s="44"/>
      <c r="N148" s="27"/>
      <c r="O148" s="27"/>
      <c r="P148" s="27"/>
      <c r="Q148" s="415"/>
    </row>
    <row r="149" spans="2:17">
      <c r="B149" s="42"/>
      <c r="C149" s="42"/>
      <c r="D149" s="42"/>
      <c r="E149" s="43"/>
      <c r="F149" s="43"/>
      <c r="G149" s="44"/>
      <c r="H149" s="44"/>
      <c r="I149" s="44"/>
      <c r="J149" s="44"/>
      <c r="K149" s="44"/>
      <c r="L149" s="44"/>
      <c r="M149" s="44"/>
      <c r="N149" s="27"/>
      <c r="O149" s="27"/>
      <c r="P149" s="27"/>
      <c r="Q149" s="415"/>
    </row>
    <row r="150" spans="2:17">
      <c r="B150" s="42"/>
      <c r="C150" s="42"/>
      <c r="D150" s="42"/>
      <c r="E150" s="43"/>
      <c r="F150" s="43"/>
      <c r="G150" s="44"/>
      <c r="H150" s="44"/>
      <c r="I150" s="44"/>
      <c r="J150" s="44"/>
      <c r="K150" s="44"/>
      <c r="L150" s="44"/>
      <c r="M150" s="44"/>
      <c r="N150" s="27"/>
      <c r="O150" s="27"/>
      <c r="P150" s="27"/>
      <c r="Q150" s="415"/>
    </row>
    <row r="151" spans="2:17">
      <c r="B151" s="42"/>
      <c r="C151" s="42"/>
      <c r="D151" s="42"/>
      <c r="E151" s="43"/>
      <c r="F151" s="43"/>
      <c r="G151" s="44"/>
      <c r="H151" s="44"/>
      <c r="I151" s="44"/>
      <c r="J151" s="44"/>
      <c r="K151" s="44"/>
      <c r="L151" s="44"/>
      <c r="M151" s="44"/>
      <c r="N151" s="27"/>
      <c r="O151" s="27"/>
      <c r="P151" s="27"/>
      <c r="Q151" s="415"/>
    </row>
    <row r="152" spans="2:17">
      <c r="B152" s="42"/>
      <c r="C152" s="42"/>
      <c r="D152" s="42"/>
      <c r="E152" s="43"/>
      <c r="F152" s="43"/>
      <c r="G152" s="44"/>
      <c r="H152" s="44"/>
      <c r="I152" s="44"/>
      <c r="J152" s="44"/>
      <c r="K152" s="44"/>
      <c r="L152" s="44"/>
      <c r="M152" s="44"/>
      <c r="N152" s="27"/>
      <c r="O152" s="27"/>
      <c r="P152" s="27"/>
      <c r="Q152" s="415"/>
    </row>
    <row r="153" spans="2:17">
      <c r="B153" s="42"/>
      <c r="C153" s="42"/>
      <c r="D153" s="42"/>
      <c r="E153" s="43"/>
      <c r="F153" s="43"/>
      <c r="G153" s="44"/>
      <c r="H153" s="44"/>
      <c r="I153" s="44"/>
      <c r="J153" s="44"/>
      <c r="K153" s="44"/>
      <c r="L153" s="44"/>
      <c r="M153" s="44"/>
      <c r="N153" s="27"/>
      <c r="O153" s="27"/>
      <c r="P153" s="27"/>
      <c r="Q153" s="415"/>
    </row>
    <row r="154" spans="2:17">
      <c r="B154" s="42"/>
      <c r="C154" s="42"/>
      <c r="D154" s="42"/>
      <c r="E154" s="43"/>
      <c r="F154" s="43"/>
      <c r="G154" s="44"/>
      <c r="H154" s="44"/>
      <c r="I154" s="44"/>
      <c r="J154" s="44"/>
      <c r="K154" s="44"/>
      <c r="L154" s="44"/>
      <c r="M154" s="44"/>
      <c r="N154" s="27"/>
      <c r="O154" s="27"/>
      <c r="P154" s="27"/>
      <c r="Q154" s="415"/>
    </row>
    <row r="155" spans="2:17">
      <c r="B155" s="42"/>
      <c r="C155" s="42"/>
      <c r="D155" s="42"/>
      <c r="E155" s="43"/>
      <c r="F155" s="43"/>
      <c r="G155" s="44"/>
      <c r="H155" s="44"/>
      <c r="I155" s="44"/>
      <c r="J155" s="44"/>
      <c r="K155" s="44"/>
      <c r="L155" s="44"/>
      <c r="M155" s="44"/>
      <c r="N155" s="27"/>
      <c r="O155" s="27"/>
      <c r="P155" s="27"/>
      <c r="Q155" s="415"/>
    </row>
    <row r="156" spans="2:17">
      <c r="B156" s="42"/>
      <c r="C156" s="42"/>
      <c r="D156" s="42"/>
      <c r="E156" s="43"/>
      <c r="F156" s="43"/>
      <c r="G156" s="44"/>
      <c r="H156" s="44"/>
      <c r="I156" s="44"/>
      <c r="J156" s="44"/>
      <c r="K156" s="44"/>
      <c r="L156" s="44"/>
      <c r="M156" s="44"/>
      <c r="N156" s="27"/>
      <c r="O156" s="27"/>
      <c r="P156" s="27"/>
      <c r="Q156" s="415"/>
    </row>
    <row r="157" spans="2:17">
      <c r="B157" s="42"/>
      <c r="C157" s="42"/>
      <c r="D157" s="42"/>
      <c r="E157" s="43"/>
      <c r="F157" s="43"/>
      <c r="G157" s="44"/>
      <c r="H157" s="44"/>
      <c r="I157" s="44"/>
      <c r="J157" s="44"/>
      <c r="K157" s="44"/>
      <c r="L157" s="44"/>
      <c r="M157" s="44"/>
      <c r="N157" s="27"/>
      <c r="O157" s="27"/>
      <c r="P157" s="27"/>
      <c r="Q157" s="415"/>
    </row>
    <row r="158" spans="2:17">
      <c r="B158" s="42"/>
      <c r="C158" s="42"/>
      <c r="D158" s="42"/>
      <c r="E158" s="43"/>
      <c r="F158" s="43"/>
      <c r="G158" s="44"/>
      <c r="H158" s="44"/>
      <c r="I158" s="44"/>
      <c r="J158" s="44"/>
      <c r="K158" s="44"/>
      <c r="L158" s="44"/>
      <c r="M158" s="44"/>
      <c r="N158" s="27"/>
      <c r="O158" s="27"/>
      <c r="P158" s="27"/>
      <c r="Q158" s="415"/>
    </row>
    <row r="159" spans="2:17">
      <c r="B159" s="42"/>
      <c r="C159" s="42"/>
      <c r="D159" s="42"/>
      <c r="E159" s="43"/>
      <c r="F159" s="43"/>
      <c r="G159" s="44"/>
      <c r="H159" s="44"/>
      <c r="I159" s="44"/>
      <c r="J159" s="44"/>
      <c r="K159" s="44"/>
      <c r="L159" s="44"/>
      <c r="M159" s="44"/>
      <c r="N159" s="27"/>
      <c r="O159" s="27"/>
      <c r="P159" s="27"/>
      <c r="Q159" s="415"/>
    </row>
    <row r="160" spans="2:17">
      <c r="B160" s="42"/>
      <c r="C160" s="42"/>
      <c r="D160" s="42"/>
      <c r="E160" s="43"/>
      <c r="F160" s="43"/>
      <c r="G160" s="44"/>
      <c r="H160" s="44"/>
      <c r="I160" s="44"/>
      <c r="J160" s="44"/>
      <c r="K160" s="44"/>
      <c r="L160" s="44"/>
      <c r="M160" s="44"/>
      <c r="N160" s="27"/>
      <c r="O160" s="27"/>
      <c r="P160" s="27"/>
      <c r="Q160" s="415"/>
    </row>
    <row r="161" spans="2:17">
      <c r="B161" s="42"/>
      <c r="C161" s="42"/>
      <c r="D161" s="42"/>
      <c r="E161" s="43"/>
      <c r="F161" s="43"/>
      <c r="G161" s="44"/>
      <c r="H161" s="44"/>
      <c r="I161" s="44"/>
      <c r="J161" s="44"/>
      <c r="K161" s="44"/>
      <c r="L161" s="44"/>
      <c r="M161" s="44"/>
      <c r="N161" s="27"/>
      <c r="O161" s="27"/>
      <c r="P161" s="27"/>
      <c r="Q161" s="415"/>
    </row>
    <row r="162" spans="2:17">
      <c r="B162" s="42"/>
      <c r="C162" s="42"/>
      <c r="D162" s="42"/>
      <c r="E162" s="43"/>
      <c r="F162" s="43"/>
      <c r="G162" s="44"/>
      <c r="H162" s="44"/>
      <c r="I162" s="44"/>
      <c r="J162" s="44"/>
      <c r="K162" s="44"/>
      <c r="L162" s="44"/>
      <c r="M162" s="44"/>
      <c r="N162" s="27"/>
      <c r="O162" s="27"/>
      <c r="P162" s="27"/>
      <c r="Q162" s="415"/>
    </row>
    <row r="163" spans="2:17">
      <c r="B163" s="42"/>
      <c r="C163" s="42"/>
      <c r="D163" s="42"/>
      <c r="E163" s="43"/>
      <c r="F163" s="43"/>
      <c r="G163" s="44"/>
      <c r="H163" s="44"/>
      <c r="I163" s="44"/>
      <c r="J163" s="44"/>
      <c r="K163" s="44"/>
      <c r="L163" s="44"/>
      <c r="M163" s="44"/>
      <c r="N163" s="27"/>
      <c r="O163" s="27"/>
      <c r="P163" s="27"/>
      <c r="Q163" s="415"/>
    </row>
    <row r="164" spans="2:17">
      <c r="B164" s="42"/>
      <c r="C164" s="42"/>
      <c r="D164" s="42"/>
      <c r="E164" s="43"/>
      <c r="F164" s="43"/>
      <c r="G164" s="44"/>
      <c r="H164" s="44"/>
      <c r="I164" s="44"/>
      <c r="J164" s="44"/>
      <c r="K164" s="44"/>
      <c r="L164" s="44"/>
      <c r="M164" s="44"/>
      <c r="N164" s="27"/>
      <c r="O164" s="27"/>
      <c r="P164" s="27"/>
      <c r="Q164" s="415"/>
    </row>
    <row r="165" spans="2:17">
      <c r="B165" s="42"/>
      <c r="C165" s="42"/>
      <c r="D165" s="42"/>
      <c r="E165" s="43"/>
      <c r="F165" s="43"/>
      <c r="G165" s="44"/>
      <c r="H165" s="44"/>
      <c r="I165" s="44"/>
      <c r="J165" s="44"/>
      <c r="K165" s="44"/>
      <c r="L165" s="44"/>
      <c r="M165" s="44"/>
      <c r="N165" s="27"/>
      <c r="O165" s="27"/>
      <c r="P165" s="27"/>
      <c r="Q165" s="415"/>
    </row>
    <row r="166" spans="2:17">
      <c r="B166" s="42"/>
      <c r="C166" s="42"/>
      <c r="D166" s="42"/>
      <c r="E166" s="43"/>
      <c r="F166" s="43"/>
      <c r="G166" s="44"/>
      <c r="H166" s="44"/>
      <c r="I166" s="44"/>
      <c r="J166" s="44"/>
      <c r="K166" s="44"/>
      <c r="L166" s="44"/>
      <c r="M166" s="44"/>
      <c r="N166" s="27"/>
      <c r="O166" s="27"/>
      <c r="P166" s="27"/>
      <c r="Q166" s="415"/>
    </row>
    <row r="167" spans="2:17">
      <c r="B167" s="42"/>
      <c r="C167" s="42"/>
      <c r="D167" s="42"/>
      <c r="E167" s="43"/>
      <c r="F167" s="43"/>
      <c r="G167" s="44"/>
      <c r="H167" s="44"/>
      <c r="I167" s="44"/>
      <c r="J167" s="44"/>
      <c r="K167" s="44"/>
      <c r="L167" s="44"/>
      <c r="M167" s="44"/>
      <c r="N167" s="27"/>
      <c r="O167" s="27"/>
      <c r="P167" s="27"/>
      <c r="Q167" s="415"/>
    </row>
    <row r="168" spans="2:17">
      <c r="B168" s="42"/>
      <c r="C168" s="42"/>
      <c r="D168" s="42"/>
      <c r="E168" s="43"/>
      <c r="F168" s="43"/>
      <c r="G168" s="44"/>
      <c r="H168" s="44"/>
      <c r="I168" s="44"/>
      <c r="J168" s="44"/>
      <c r="K168" s="44"/>
      <c r="L168" s="44"/>
      <c r="M168" s="44"/>
      <c r="N168" s="27"/>
      <c r="O168" s="27"/>
      <c r="P168" s="27"/>
      <c r="Q168" s="415"/>
    </row>
    <row r="169" spans="2:17">
      <c r="B169" s="42"/>
      <c r="C169" s="42"/>
      <c r="D169" s="42"/>
      <c r="E169" s="43"/>
      <c r="F169" s="43"/>
      <c r="G169" s="44"/>
      <c r="H169" s="44"/>
      <c r="I169" s="44"/>
      <c r="J169" s="44"/>
      <c r="K169" s="44"/>
      <c r="L169" s="44"/>
      <c r="M169" s="44"/>
      <c r="N169" s="27"/>
      <c r="O169" s="27"/>
      <c r="P169" s="27"/>
      <c r="Q169" s="415"/>
    </row>
    <row r="170" spans="2:17">
      <c r="B170" s="42"/>
      <c r="C170" s="42"/>
      <c r="D170" s="42"/>
      <c r="E170" s="43"/>
      <c r="F170" s="43"/>
      <c r="G170" s="44"/>
      <c r="H170" s="44"/>
      <c r="I170" s="44"/>
      <c r="J170" s="44"/>
      <c r="K170" s="44"/>
      <c r="L170" s="44"/>
      <c r="M170" s="44"/>
      <c r="N170" s="27"/>
      <c r="O170" s="27"/>
      <c r="P170" s="27"/>
      <c r="Q170" s="415"/>
    </row>
    <row r="171" spans="2:17">
      <c r="B171" s="42"/>
      <c r="C171" s="42"/>
      <c r="D171" s="42"/>
      <c r="E171" s="43"/>
      <c r="F171" s="43"/>
      <c r="G171" s="44"/>
      <c r="H171" s="44"/>
      <c r="I171" s="44"/>
      <c r="J171" s="44"/>
      <c r="K171" s="44"/>
      <c r="L171" s="44"/>
      <c r="M171" s="44"/>
      <c r="N171" s="27"/>
      <c r="O171" s="27"/>
      <c r="P171" s="27"/>
      <c r="Q171" s="415"/>
    </row>
    <row r="172" spans="2:17">
      <c r="B172" s="42"/>
      <c r="C172" s="42"/>
      <c r="D172" s="42"/>
      <c r="E172" s="43"/>
      <c r="F172" s="43"/>
      <c r="G172" s="44"/>
      <c r="H172" s="44"/>
      <c r="I172" s="44"/>
      <c r="J172" s="44"/>
      <c r="K172" s="44"/>
      <c r="L172" s="44"/>
      <c r="M172" s="44"/>
      <c r="N172" s="27"/>
      <c r="O172" s="27"/>
      <c r="P172" s="27"/>
      <c r="Q172" s="415"/>
    </row>
    <row r="173" spans="2:17">
      <c r="B173" s="42"/>
      <c r="C173" s="42"/>
      <c r="D173" s="42"/>
      <c r="E173" s="43"/>
      <c r="F173" s="43"/>
      <c r="G173" s="44"/>
      <c r="H173" s="44"/>
      <c r="I173" s="44"/>
      <c r="J173" s="44"/>
      <c r="K173" s="44"/>
      <c r="L173" s="44"/>
      <c r="M173" s="44"/>
      <c r="N173" s="27"/>
      <c r="O173" s="27"/>
      <c r="P173" s="27"/>
      <c r="Q173" s="415"/>
    </row>
    <row r="174" spans="2:17">
      <c r="B174" s="42"/>
      <c r="C174" s="42"/>
      <c r="D174" s="42"/>
      <c r="E174" s="43"/>
      <c r="F174" s="43"/>
      <c r="G174" s="44"/>
      <c r="H174" s="44"/>
      <c r="I174" s="44"/>
      <c r="J174" s="44"/>
      <c r="K174" s="44"/>
      <c r="L174" s="44"/>
      <c r="M174" s="44"/>
      <c r="N174" s="27"/>
      <c r="O174" s="27"/>
      <c r="P174" s="27"/>
      <c r="Q174" s="415"/>
    </row>
    <row r="175" spans="2:17">
      <c r="B175" s="42"/>
      <c r="C175" s="42"/>
      <c r="D175" s="42"/>
      <c r="E175" s="43"/>
      <c r="F175" s="43"/>
      <c r="G175" s="44"/>
      <c r="H175" s="44"/>
      <c r="I175" s="44"/>
      <c r="J175" s="44"/>
      <c r="K175" s="44"/>
      <c r="L175" s="44"/>
      <c r="M175" s="44"/>
      <c r="N175" s="27"/>
      <c r="O175" s="27"/>
      <c r="P175" s="27"/>
      <c r="Q175" s="415"/>
    </row>
    <row r="176" spans="2:17">
      <c r="B176" s="42"/>
      <c r="C176" s="42"/>
      <c r="D176" s="42"/>
      <c r="E176" s="43"/>
      <c r="F176" s="43"/>
      <c r="G176" s="44"/>
      <c r="H176" s="44"/>
      <c r="I176" s="44"/>
      <c r="J176" s="44"/>
      <c r="K176" s="44"/>
      <c r="L176" s="44"/>
      <c r="M176" s="44"/>
      <c r="N176" s="27"/>
      <c r="O176" s="27"/>
      <c r="P176" s="27"/>
      <c r="Q176" s="415"/>
    </row>
    <row r="177" spans="2:17">
      <c r="B177" s="42"/>
      <c r="C177" s="42"/>
      <c r="D177" s="42"/>
      <c r="E177" s="43"/>
      <c r="F177" s="43"/>
      <c r="G177" s="44"/>
      <c r="H177" s="44"/>
      <c r="I177" s="44"/>
      <c r="J177" s="44"/>
      <c r="K177" s="44"/>
      <c r="L177" s="44"/>
      <c r="M177" s="44"/>
      <c r="N177" s="27"/>
      <c r="O177" s="27"/>
      <c r="P177" s="27"/>
      <c r="Q177" s="415"/>
    </row>
    <row r="178" spans="2:17">
      <c r="B178" s="42"/>
      <c r="C178" s="42"/>
      <c r="D178" s="42"/>
      <c r="E178" s="43"/>
      <c r="F178" s="43"/>
      <c r="G178" s="44"/>
      <c r="H178" s="44"/>
      <c r="I178" s="44"/>
      <c r="J178" s="44"/>
      <c r="K178" s="44"/>
      <c r="L178" s="44"/>
      <c r="M178" s="44"/>
      <c r="N178" s="27"/>
      <c r="O178" s="27"/>
      <c r="P178" s="27"/>
      <c r="Q178" s="415"/>
    </row>
    <row r="179" spans="2:17">
      <c r="B179" s="42"/>
      <c r="C179" s="42"/>
      <c r="D179" s="42"/>
      <c r="E179" s="43"/>
      <c r="F179" s="43"/>
      <c r="G179" s="44"/>
      <c r="H179" s="44"/>
      <c r="I179" s="44"/>
      <c r="J179" s="44"/>
      <c r="K179" s="44"/>
      <c r="L179" s="44"/>
      <c r="M179" s="44"/>
      <c r="N179" s="27"/>
      <c r="O179" s="27"/>
      <c r="P179" s="27"/>
      <c r="Q179" s="415"/>
    </row>
    <row r="180" spans="2:17">
      <c r="B180" s="42"/>
      <c r="C180" s="42"/>
      <c r="D180" s="42"/>
      <c r="E180" s="43"/>
      <c r="F180" s="43"/>
      <c r="G180" s="44"/>
      <c r="H180" s="44"/>
      <c r="I180" s="44"/>
      <c r="J180" s="44"/>
      <c r="K180" s="44"/>
      <c r="L180" s="44"/>
      <c r="M180" s="44"/>
      <c r="N180" s="27"/>
      <c r="O180" s="27"/>
      <c r="P180" s="27"/>
      <c r="Q180" s="415"/>
    </row>
    <row r="181" spans="2:17">
      <c r="B181" s="42"/>
      <c r="C181" s="42"/>
      <c r="D181" s="42"/>
      <c r="E181" s="43"/>
      <c r="F181" s="43"/>
      <c r="G181" s="44"/>
      <c r="H181" s="44"/>
      <c r="I181" s="44"/>
      <c r="J181" s="44"/>
      <c r="K181" s="44"/>
      <c r="L181" s="44"/>
      <c r="M181" s="44"/>
      <c r="N181" s="27"/>
      <c r="O181" s="27"/>
      <c r="P181" s="27"/>
      <c r="Q181" s="415"/>
    </row>
    <row r="182" spans="2:17">
      <c r="B182" s="42"/>
      <c r="C182" s="42"/>
      <c r="D182" s="42"/>
      <c r="E182" s="43"/>
      <c r="F182" s="43"/>
      <c r="G182" s="44"/>
      <c r="H182" s="44"/>
      <c r="I182" s="44"/>
      <c r="J182" s="44"/>
      <c r="K182" s="44"/>
      <c r="L182" s="44"/>
      <c r="M182" s="44"/>
      <c r="N182" s="27"/>
      <c r="O182" s="27"/>
      <c r="P182" s="27"/>
      <c r="Q182" s="415"/>
    </row>
    <row r="183" spans="2:17">
      <c r="B183" s="42"/>
      <c r="C183" s="42"/>
      <c r="D183" s="42"/>
      <c r="E183" s="43"/>
      <c r="F183" s="43"/>
      <c r="G183" s="44"/>
      <c r="H183" s="44"/>
      <c r="I183" s="44"/>
      <c r="J183" s="44"/>
      <c r="K183" s="44"/>
      <c r="L183" s="44"/>
      <c r="M183" s="44"/>
      <c r="N183" s="27"/>
      <c r="O183" s="27"/>
      <c r="P183" s="27"/>
      <c r="Q183" s="415"/>
    </row>
    <row r="184" spans="2:17">
      <c r="B184" s="42"/>
      <c r="C184" s="42"/>
      <c r="D184" s="42"/>
      <c r="E184" s="43"/>
      <c r="F184" s="43"/>
      <c r="G184" s="44"/>
      <c r="H184" s="44"/>
      <c r="I184" s="44"/>
      <c r="J184" s="44"/>
      <c r="K184" s="44"/>
      <c r="L184" s="44"/>
      <c r="M184" s="44"/>
      <c r="N184" s="27"/>
      <c r="O184" s="27"/>
      <c r="P184" s="27"/>
      <c r="Q184" s="415"/>
    </row>
    <row r="185" spans="2:17">
      <c r="B185" s="42"/>
      <c r="C185" s="42"/>
      <c r="D185" s="42"/>
      <c r="E185" s="43"/>
      <c r="F185" s="43"/>
      <c r="G185" s="44"/>
      <c r="H185" s="44"/>
      <c r="I185" s="44"/>
      <c r="J185" s="44"/>
      <c r="K185" s="44"/>
      <c r="L185" s="44"/>
      <c r="M185" s="44"/>
      <c r="N185" s="27"/>
      <c r="O185" s="27"/>
      <c r="P185" s="27"/>
      <c r="Q185" s="415"/>
    </row>
    <row r="186" spans="2:17">
      <c r="B186" s="42"/>
      <c r="C186" s="42"/>
      <c r="D186" s="42"/>
      <c r="E186" s="43"/>
      <c r="F186" s="43"/>
      <c r="G186" s="44"/>
      <c r="H186" s="44"/>
      <c r="I186" s="44"/>
      <c r="J186" s="44"/>
      <c r="K186" s="44"/>
      <c r="L186" s="44"/>
      <c r="M186" s="44"/>
      <c r="N186" s="27"/>
      <c r="O186" s="27"/>
      <c r="P186" s="27"/>
      <c r="Q186" s="415"/>
    </row>
    <row r="187" spans="2:17">
      <c r="B187" s="42"/>
      <c r="C187" s="42"/>
      <c r="D187" s="42"/>
      <c r="E187" s="43"/>
      <c r="F187" s="43"/>
      <c r="G187" s="44"/>
      <c r="H187" s="44"/>
      <c r="I187" s="44"/>
      <c r="J187" s="44"/>
      <c r="K187" s="44"/>
      <c r="L187" s="44"/>
      <c r="M187" s="44"/>
      <c r="N187" s="27"/>
      <c r="O187" s="27"/>
      <c r="P187" s="27"/>
      <c r="Q187" s="415"/>
    </row>
    <row r="188" spans="2:17">
      <c r="B188" s="42"/>
      <c r="C188" s="42"/>
      <c r="D188" s="42"/>
      <c r="E188" s="43"/>
      <c r="F188" s="43"/>
      <c r="G188" s="44"/>
      <c r="H188" s="44"/>
      <c r="I188" s="44"/>
      <c r="J188" s="44"/>
      <c r="K188" s="44"/>
      <c r="L188" s="44"/>
      <c r="M188" s="44"/>
      <c r="N188" s="27"/>
      <c r="O188" s="27"/>
      <c r="P188" s="27"/>
      <c r="Q188" s="415"/>
    </row>
    <row r="189" spans="2:17">
      <c r="B189" s="42"/>
      <c r="C189" s="42"/>
      <c r="D189" s="42"/>
      <c r="E189" s="43"/>
      <c r="F189" s="43"/>
      <c r="G189" s="44"/>
      <c r="H189" s="44"/>
      <c r="I189" s="44"/>
      <c r="J189" s="44"/>
      <c r="K189" s="44"/>
      <c r="L189" s="44"/>
      <c r="M189" s="44"/>
      <c r="N189" s="27"/>
      <c r="O189" s="27"/>
      <c r="P189" s="27"/>
      <c r="Q189" s="415"/>
    </row>
    <row r="190" spans="2:17">
      <c r="B190" s="42"/>
      <c r="C190" s="42"/>
      <c r="D190" s="42"/>
      <c r="E190" s="43"/>
      <c r="F190" s="43"/>
      <c r="G190" s="44"/>
      <c r="H190" s="44"/>
      <c r="I190" s="44"/>
      <c r="J190" s="44"/>
      <c r="K190" s="44"/>
      <c r="L190" s="44"/>
      <c r="M190" s="44"/>
      <c r="N190" s="27"/>
      <c r="O190" s="27"/>
      <c r="P190" s="27"/>
      <c r="Q190" s="415"/>
    </row>
    <row r="191" spans="2:17">
      <c r="B191" s="42"/>
      <c r="C191" s="42"/>
      <c r="D191" s="42"/>
      <c r="E191" s="43"/>
      <c r="F191" s="43"/>
      <c r="G191" s="44"/>
      <c r="H191" s="44"/>
      <c r="I191" s="44"/>
      <c r="J191" s="44"/>
      <c r="K191" s="44"/>
      <c r="L191" s="44"/>
      <c r="M191" s="44"/>
      <c r="N191" s="27"/>
      <c r="O191" s="27"/>
      <c r="P191" s="27"/>
      <c r="Q191" s="415"/>
    </row>
    <row r="192" spans="2:17">
      <c r="B192" s="42"/>
      <c r="C192" s="42"/>
      <c r="D192" s="42"/>
      <c r="E192" s="43"/>
      <c r="F192" s="43"/>
      <c r="G192" s="44"/>
      <c r="H192" s="44"/>
      <c r="I192" s="44"/>
      <c r="J192" s="44"/>
      <c r="K192" s="44"/>
      <c r="L192" s="44"/>
      <c r="M192" s="44"/>
      <c r="N192" s="27"/>
      <c r="O192" s="27"/>
      <c r="P192" s="27"/>
      <c r="Q192" s="415"/>
    </row>
    <row r="193" spans="2:17">
      <c r="B193" s="42"/>
      <c r="C193" s="42"/>
      <c r="D193" s="42"/>
      <c r="E193" s="43"/>
      <c r="F193" s="43"/>
      <c r="G193" s="44"/>
      <c r="H193" s="44"/>
      <c r="I193" s="44"/>
      <c r="J193" s="44"/>
      <c r="K193" s="44"/>
      <c r="L193" s="44"/>
      <c r="M193" s="44"/>
      <c r="N193" s="27"/>
      <c r="O193" s="27"/>
      <c r="P193" s="27"/>
      <c r="Q193" s="415"/>
    </row>
    <row r="194" spans="2:17">
      <c r="B194" s="42"/>
      <c r="C194" s="42"/>
      <c r="D194" s="42"/>
      <c r="E194" s="43"/>
      <c r="F194" s="43"/>
      <c r="G194" s="44"/>
      <c r="H194" s="44"/>
      <c r="I194" s="44"/>
      <c r="J194" s="44"/>
      <c r="K194" s="44"/>
      <c r="L194" s="44"/>
      <c r="M194" s="44"/>
      <c r="N194" s="27"/>
      <c r="O194" s="27"/>
      <c r="P194" s="27"/>
      <c r="Q194" s="415"/>
    </row>
    <row r="195" spans="2:17">
      <c r="B195" s="42"/>
      <c r="C195" s="42"/>
      <c r="D195" s="42"/>
      <c r="E195" s="43"/>
      <c r="F195" s="43"/>
      <c r="G195" s="44"/>
      <c r="H195" s="44"/>
      <c r="I195" s="44"/>
      <c r="J195" s="44"/>
      <c r="K195" s="44"/>
      <c r="L195" s="44"/>
      <c r="M195" s="44"/>
      <c r="N195" s="27"/>
      <c r="O195" s="27"/>
      <c r="P195" s="27"/>
      <c r="Q195" s="415"/>
    </row>
    <row r="196" spans="2:17">
      <c r="B196" s="42"/>
      <c r="C196" s="42"/>
      <c r="D196" s="42"/>
      <c r="E196" s="43"/>
      <c r="F196" s="43"/>
      <c r="G196" s="44"/>
      <c r="H196" s="44"/>
      <c r="I196" s="44"/>
      <c r="J196" s="44"/>
      <c r="K196" s="44"/>
      <c r="L196" s="44"/>
      <c r="M196" s="44"/>
      <c r="N196" s="27"/>
      <c r="O196" s="27"/>
      <c r="P196" s="27"/>
      <c r="Q196" s="415"/>
    </row>
    <row r="197" spans="2:17">
      <c r="B197" s="42"/>
      <c r="C197" s="42"/>
      <c r="D197" s="42"/>
      <c r="E197" s="43"/>
      <c r="F197" s="43"/>
      <c r="G197" s="44"/>
      <c r="H197" s="44"/>
      <c r="I197" s="44"/>
      <c r="J197" s="44"/>
      <c r="K197" s="44"/>
      <c r="L197" s="44"/>
      <c r="M197" s="44"/>
      <c r="N197" s="27"/>
      <c r="O197" s="27"/>
      <c r="P197" s="27"/>
      <c r="Q197" s="415"/>
    </row>
    <row r="198" spans="2:17">
      <c r="B198" s="42"/>
      <c r="C198" s="42"/>
      <c r="D198" s="42"/>
      <c r="E198" s="43"/>
      <c r="F198" s="43"/>
      <c r="G198" s="44"/>
      <c r="H198" s="44"/>
      <c r="I198" s="44"/>
      <c r="J198" s="44"/>
      <c r="K198" s="44"/>
      <c r="L198" s="44"/>
      <c r="M198" s="44"/>
      <c r="N198" s="27"/>
      <c r="O198" s="27"/>
      <c r="P198" s="27"/>
      <c r="Q198" s="415"/>
    </row>
    <row r="199" spans="2:17">
      <c r="B199" s="42"/>
      <c r="C199" s="42"/>
      <c r="D199" s="42"/>
      <c r="E199" s="43"/>
      <c r="F199" s="43"/>
      <c r="G199" s="44"/>
      <c r="H199" s="44"/>
      <c r="I199" s="44"/>
      <c r="J199" s="44"/>
      <c r="K199" s="44"/>
      <c r="L199" s="44"/>
      <c r="M199" s="44"/>
      <c r="N199" s="27"/>
      <c r="O199" s="27"/>
      <c r="P199" s="27"/>
      <c r="Q199" s="415"/>
    </row>
    <row r="200" spans="2:17">
      <c r="B200" s="42"/>
      <c r="C200" s="42"/>
      <c r="D200" s="42"/>
      <c r="E200" s="43"/>
      <c r="F200" s="43"/>
      <c r="G200" s="44"/>
      <c r="H200" s="44"/>
      <c r="I200" s="44"/>
      <c r="J200" s="44"/>
      <c r="K200" s="44"/>
      <c r="L200" s="44"/>
      <c r="M200" s="44"/>
      <c r="N200" s="27"/>
      <c r="O200" s="27"/>
      <c r="P200" s="27"/>
      <c r="Q200" s="415"/>
    </row>
    <row r="201" spans="2:17">
      <c r="B201" s="42"/>
      <c r="C201" s="42"/>
      <c r="D201" s="42"/>
      <c r="E201" s="43"/>
      <c r="F201" s="43"/>
      <c r="G201" s="44"/>
      <c r="H201" s="44"/>
      <c r="I201" s="44"/>
      <c r="J201" s="44"/>
      <c r="K201" s="44"/>
      <c r="L201" s="44"/>
      <c r="M201" s="44"/>
      <c r="N201" s="27"/>
      <c r="O201" s="27"/>
      <c r="P201" s="27"/>
      <c r="Q201" s="415"/>
    </row>
    <row r="202" spans="2:17">
      <c r="B202" s="42"/>
      <c r="C202" s="42"/>
      <c r="D202" s="42"/>
      <c r="E202" s="43"/>
      <c r="F202" s="43"/>
      <c r="G202" s="44"/>
      <c r="H202" s="44"/>
      <c r="I202" s="44"/>
      <c r="J202" s="44"/>
      <c r="K202" s="44"/>
      <c r="L202" s="44"/>
      <c r="M202" s="44"/>
      <c r="N202" s="27"/>
      <c r="O202" s="27"/>
      <c r="P202" s="27"/>
      <c r="Q202" s="415"/>
    </row>
    <row r="203" spans="2:17">
      <c r="B203" s="42"/>
      <c r="C203" s="42"/>
      <c r="D203" s="42"/>
      <c r="E203" s="43"/>
      <c r="F203" s="43"/>
      <c r="G203" s="44"/>
      <c r="H203" s="44"/>
      <c r="I203" s="44"/>
      <c r="J203" s="44"/>
      <c r="K203" s="44"/>
      <c r="L203" s="44"/>
      <c r="M203" s="44"/>
      <c r="N203" s="27"/>
      <c r="O203" s="27"/>
      <c r="P203" s="27"/>
      <c r="Q203" s="415"/>
    </row>
    <row r="204" spans="2:17">
      <c r="B204" s="42"/>
      <c r="C204" s="42"/>
      <c r="D204" s="42"/>
      <c r="E204" s="43"/>
      <c r="F204" s="43"/>
      <c r="G204" s="44"/>
      <c r="H204" s="44"/>
      <c r="I204" s="44"/>
      <c r="J204" s="44"/>
      <c r="K204" s="44"/>
      <c r="L204" s="44"/>
      <c r="M204" s="44"/>
      <c r="N204" s="27"/>
      <c r="O204" s="27"/>
      <c r="P204" s="27"/>
      <c r="Q204" s="415"/>
    </row>
    <row r="205" spans="2:17">
      <c r="B205" s="42"/>
      <c r="C205" s="42"/>
      <c r="D205" s="42"/>
      <c r="E205" s="43"/>
      <c r="F205" s="43"/>
      <c r="G205" s="44"/>
      <c r="H205" s="44"/>
      <c r="I205" s="44"/>
      <c r="J205" s="44"/>
      <c r="K205" s="44"/>
      <c r="L205" s="44"/>
      <c r="M205" s="44"/>
      <c r="N205" s="27"/>
      <c r="O205" s="27"/>
      <c r="P205" s="27"/>
      <c r="Q205" s="415"/>
    </row>
    <row r="206" spans="2:17">
      <c r="B206" s="42"/>
      <c r="C206" s="42"/>
      <c r="D206" s="42"/>
      <c r="E206" s="43"/>
      <c r="F206" s="43"/>
      <c r="G206" s="44"/>
      <c r="H206" s="44"/>
      <c r="I206" s="44"/>
      <c r="J206" s="44"/>
      <c r="K206" s="44"/>
      <c r="L206" s="44"/>
      <c r="M206" s="44"/>
      <c r="N206" s="27"/>
      <c r="O206" s="27"/>
      <c r="P206" s="27"/>
      <c r="Q206" s="415"/>
    </row>
    <row r="207" spans="2:17">
      <c r="B207" s="42"/>
      <c r="C207" s="42"/>
      <c r="D207" s="42"/>
      <c r="E207" s="43"/>
      <c r="F207" s="43"/>
      <c r="G207" s="44"/>
      <c r="H207" s="44"/>
      <c r="I207" s="44"/>
      <c r="J207" s="44"/>
      <c r="K207" s="44"/>
      <c r="L207" s="44"/>
      <c r="M207" s="44"/>
      <c r="N207" s="27"/>
      <c r="O207" s="27"/>
      <c r="P207" s="27"/>
      <c r="Q207" s="415"/>
    </row>
    <row r="208" spans="2:17">
      <c r="B208" s="42"/>
      <c r="C208" s="42"/>
      <c r="D208" s="42"/>
      <c r="E208" s="43"/>
      <c r="F208" s="43"/>
      <c r="G208" s="44"/>
      <c r="H208" s="44"/>
      <c r="I208" s="44"/>
      <c r="J208" s="44"/>
      <c r="K208" s="44"/>
      <c r="L208" s="44"/>
      <c r="M208" s="44"/>
      <c r="N208" s="27"/>
      <c r="O208" s="27"/>
      <c r="P208" s="27"/>
      <c r="Q208" s="415"/>
    </row>
    <row r="209" spans="2:17">
      <c r="B209" s="42"/>
      <c r="C209" s="42"/>
      <c r="D209" s="42"/>
      <c r="E209" s="43"/>
      <c r="F209" s="43"/>
      <c r="G209" s="44"/>
      <c r="H209" s="44"/>
      <c r="I209" s="44"/>
      <c r="J209" s="44"/>
      <c r="K209" s="44"/>
      <c r="L209" s="44"/>
      <c r="M209" s="44"/>
      <c r="N209" s="27"/>
      <c r="O209" s="27"/>
      <c r="P209" s="27"/>
      <c r="Q209" s="415"/>
    </row>
    <row r="210" spans="2:17">
      <c r="B210" s="42"/>
      <c r="C210" s="42"/>
      <c r="D210" s="42"/>
      <c r="E210" s="43"/>
      <c r="F210" s="43"/>
      <c r="G210" s="44"/>
      <c r="H210" s="44"/>
      <c r="I210" s="44"/>
      <c r="J210" s="44"/>
      <c r="K210" s="44"/>
      <c r="L210" s="44"/>
      <c r="M210" s="44"/>
      <c r="N210" s="27"/>
      <c r="O210" s="27"/>
      <c r="P210" s="27"/>
      <c r="Q210" s="415"/>
    </row>
    <row r="211" spans="2:17">
      <c r="B211" s="42"/>
      <c r="C211" s="42"/>
      <c r="D211" s="42"/>
      <c r="E211" s="43"/>
      <c r="F211" s="43"/>
      <c r="G211" s="44"/>
      <c r="H211" s="44"/>
      <c r="I211" s="44"/>
      <c r="J211" s="44"/>
      <c r="K211" s="44"/>
      <c r="L211" s="44"/>
      <c r="M211" s="44"/>
      <c r="N211" s="27"/>
      <c r="O211" s="27"/>
      <c r="P211" s="27"/>
      <c r="Q211" s="415"/>
    </row>
    <row r="212" spans="2:17">
      <c r="B212" s="42"/>
      <c r="C212" s="42"/>
      <c r="D212" s="42"/>
      <c r="E212" s="43"/>
      <c r="F212" s="43"/>
      <c r="G212" s="44"/>
      <c r="H212" s="44"/>
      <c r="I212" s="44"/>
      <c r="J212" s="44"/>
      <c r="K212" s="44"/>
      <c r="L212" s="44"/>
      <c r="M212" s="44"/>
      <c r="N212" s="27"/>
      <c r="O212" s="27"/>
      <c r="P212" s="27"/>
      <c r="Q212" s="415"/>
    </row>
    <row r="213" spans="2:17">
      <c r="B213" s="42"/>
      <c r="C213" s="42"/>
      <c r="D213" s="42"/>
      <c r="E213" s="43"/>
      <c r="F213" s="43"/>
      <c r="G213" s="44"/>
      <c r="H213" s="44"/>
      <c r="I213" s="44"/>
      <c r="J213" s="44"/>
      <c r="K213" s="44"/>
      <c r="L213" s="44"/>
      <c r="M213" s="44"/>
      <c r="N213" s="27"/>
      <c r="O213" s="27"/>
      <c r="P213" s="27"/>
      <c r="Q213" s="415"/>
    </row>
    <row r="214" spans="2:17">
      <c r="B214" s="42"/>
      <c r="C214" s="42"/>
      <c r="D214" s="42"/>
      <c r="E214" s="43"/>
      <c r="F214" s="43"/>
      <c r="G214" s="44"/>
      <c r="H214" s="44"/>
      <c r="I214" s="44"/>
      <c r="J214" s="44"/>
      <c r="K214" s="44"/>
      <c r="L214" s="44"/>
      <c r="M214" s="44"/>
      <c r="N214" s="27"/>
      <c r="O214" s="27"/>
      <c r="P214" s="27"/>
      <c r="Q214" s="415"/>
    </row>
    <row r="215" spans="2:17">
      <c r="B215" s="42"/>
      <c r="C215" s="42"/>
      <c r="D215" s="42"/>
      <c r="E215" s="43"/>
      <c r="F215" s="43"/>
      <c r="G215" s="44"/>
      <c r="H215" s="44"/>
      <c r="I215" s="44"/>
      <c r="J215" s="44"/>
      <c r="K215" s="44"/>
      <c r="L215" s="44"/>
      <c r="M215" s="44"/>
      <c r="N215" s="27"/>
      <c r="O215" s="27"/>
      <c r="P215" s="27"/>
      <c r="Q215" s="415"/>
    </row>
    <row r="216" spans="2:17">
      <c r="B216" s="42"/>
      <c r="C216" s="42"/>
      <c r="D216" s="42"/>
      <c r="E216" s="43"/>
      <c r="F216" s="43"/>
      <c r="G216" s="44"/>
      <c r="H216" s="44"/>
      <c r="I216" s="44"/>
      <c r="J216" s="44"/>
      <c r="K216" s="44"/>
      <c r="L216" s="44"/>
      <c r="M216" s="44"/>
      <c r="N216" s="27"/>
      <c r="O216" s="27"/>
      <c r="P216" s="27"/>
      <c r="Q216" s="415"/>
    </row>
    <row r="217" spans="2:17">
      <c r="B217" s="42"/>
      <c r="C217" s="42"/>
      <c r="D217" s="42"/>
      <c r="E217" s="43"/>
      <c r="F217" s="43"/>
      <c r="G217" s="44"/>
      <c r="H217" s="44"/>
      <c r="I217" s="44"/>
      <c r="J217" s="44"/>
      <c r="K217" s="44"/>
      <c r="L217" s="44"/>
      <c r="M217" s="44"/>
      <c r="N217" s="27"/>
      <c r="O217" s="27"/>
      <c r="P217" s="27"/>
      <c r="Q217" s="415"/>
    </row>
    <row r="218" spans="2:17">
      <c r="B218" s="42"/>
      <c r="C218" s="42"/>
      <c r="D218" s="42"/>
      <c r="E218" s="43"/>
      <c r="F218" s="43"/>
      <c r="G218" s="44"/>
      <c r="H218" s="44"/>
      <c r="I218" s="44"/>
      <c r="J218" s="44"/>
      <c r="K218" s="44"/>
      <c r="L218" s="44"/>
      <c r="M218" s="44"/>
      <c r="N218" s="27"/>
      <c r="O218" s="27"/>
      <c r="P218" s="27"/>
      <c r="Q218" s="415"/>
    </row>
    <row r="219" spans="2:17">
      <c r="B219" s="42"/>
      <c r="C219" s="42"/>
      <c r="D219" s="42"/>
      <c r="E219" s="43"/>
      <c r="F219" s="43"/>
      <c r="G219" s="44"/>
      <c r="H219" s="44"/>
      <c r="I219" s="44"/>
      <c r="J219" s="44"/>
      <c r="K219" s="44"/>
      <c r="L219" s="44"/>
      <c r="M219" s="44"/>
      <c r="N219" s="27"/>
      <c r="O219" s="27"/>
      <c r="P219" s="27"/>
      <c r="Q219" s="415"/>
    </row>
    <row r="220" spans="2:17">
      <c r="B220" s="42"/>
      <c r="C220" s="42"/>
      <c r="D220" s="42"/>
      <c r="E220" s="43"/>
      <c r="F220" s="43"/>
      <c r="G220" s="44"/>
      <c r="H220" s="44"/>
      <c r="I220" s="44"/>
      <c r="J220" s="44"/>
      <c r="K220" s="44"/>
      <c r="L220" s="44"/>
      <c r="M220" s="44"/>
      <c r="N220" s="27"/>
      <c r="O220" s="27"/>
      <c r="P220" s="27"/>
      <c r="Q220" s="415"/>
    </row>
    <row r="221" spans="2:17">
      <c r="B221" s="42"/>
      <c r="C221" s="42"/>
      <c r="D221" s="42"/>
      <c r="E221" s="43"/>
      <c r="F221" s="43"/>
      <c r="G221" s="44"/>
      <c r="H221" s="44"/>
      <c r="I221" s="44"/>
      <c r="J221" s="44"/>
      <c r="K221" s="44"/>
      <c r="L221" s="44"/>
      <c r="M221" s="44"/>
      <c r="N221" s="27"/>
      <c r="O221" s="27"/>
      <c r="P221" s="27"/>
      <c r="Q221" s="415"/>
    </row>
    <row r="222" spans="2:17">
      <c r="B222" s="42"/>
      <c r="C222" s="42"/>
      <c r="D222" s="42"/>
      <c r="E222" s="43"/>
      <c r="F222" s="43"/>
      <c r="G222" s="44"/>
      <c r="H222" s="44"/>
      <c r="I222" s="44"/>
      <c r="J222" s="44"/>
      <c r="K222" s="44"/>
      <c r="L222" s="44"/>
      <c r="M222" s="44"/>
      <c r="N222" s="27"/>
      <c r="O222" s="27"/>
      <c r="P222" s="27"/>
      <c r="Q222" s="415"/>
    </row>
    <row r="223" spans="2:17">
      <c r="B223" s="42"/>
      <c r="C223" s="42"/>
      <c r="D223" s="42"/>
      <c r="E223" s="43"/>
      <c r="F223" s="43"/>
      <c r="G223" s="44"/>
      <c r="H223" s="44"/>
      <c r="I223" s="44"/>
      <c r="J223" s="44"/>
      <c r="K223" s="44"/>
      <c r="L223" s="44"/>
      <c r="M223" s="44"/>
      <c r="N223" s="27"/>
      <c r="O223" s="27"/>
      <c r="P223" s="27"/>
      <c r="Q223" s="415"/>
    </row>
    <row r="224" spans="2:17">
      <c r="B224" s="42"/>
      <c r="C224" s="42"/>
      <c r="D224" s="42"/>
      <c r="E224" s="43"/>
      <c r="F224" s="43"/>
      <c r="G224" s="44"/>
      <c r="H224" s="44"/>
      <c r="I224" s="44"/>
      <c r="J224" s="44"/>
      <c r="K224" s="44"/>
      <c r="L224" s="44"/>
      <c r="M224" s="44"/>
      <c r="N224" s="27"/>
      <c r="O224" s="27"/>
      <c r="P224" s="27"/>
      <c r="Q224" s="415"/>
    </row>
    <row r="225" spans="2:17">
      <c r="B225" s="42"/>
      <c r="C225" s="42"/>
      <c r="D225" s="42"/>
      <c r="E225" s="43"/>
      <c r="F225" s="43"/>
      <c r="G225" s="44"/>
      <c r="H225" s="44"/>
      <c r="I225" s="44"/>
      <c r="J225" s="44"/>
      <c r="K225" s="44"/>
      <c r="L225" s="44"/>
      <c r="M225" s="44"/>
      <c r="N225" s="27"/>
      <c r="O225" s="27"/>
      <c r="P225" s="27"/>
      <c r="Q225" s="415"/>
    </row>
    <row r="226" spans="2:17">
      <c r="B226" s="42"/>
      <c r="C226" s="42"/>
      <c r="D226" s="42"/>
      <c r="E226" s="43"/>
      <c r="F226" s="43"/>
      <c r="G226" s="44"/>
      <c r="H226" s="44"/>
      <c r="I226" s="44"/>
      <c r="J226" s="44"/>
      <c r="K226" s="44"/>
      <c r="L226" s="44"/>
      <c r="M226" s="44"/>
      <c r="N226" s="27"/>
      <c r="O226" s="27"/>
      <c r="P226" s="27"/>
      <c r="Q226" s="415"/>
    </row>
    <row r="227" spans="2:17">
      <c r="B227" s="42"/>
      <c r="C227" s="42"/>
      <c r="D227" s="42"/>
      <c r="E227" s="43"/>
      <c r="F227" s="43"/>
      <c r="G227" s="44"/>
      <c r="H227" s="44"/>
      <c r="I227" s="44"/>
      <c r="J227" s="44"/>
      <c r="K227" s="44"/>
      <c r="L227" s="44"/>
      <c r="M227" s="44"/>
      <c r="N227" s="27"/>
      <c r="O227" s="27"/>
      <c r="P227" s="27"/>
      <c r="Q227" s="415"/>
    </row>
    <row r="228" spans="2:17">
      <c r="B228" s="42"/>
      <c r="C228" s="42"/>
      <c r="D228" s="42"/>
      <c r="E228" s="43"/>
      <c r="F228" s="43"/>
      <c r="G228" s="44"/>
      <c r="H228" s="44"/>
      <c r="I228" s="44"/>
      <c r="J228" s="44"/>
      <c r="K228" s="44"/>
      <c r="L228" s="44"/>
      <c r="M228" s="44"/>
      <c r="N228" s="27"/>
      <c r="O228" s="27"/>
      <c r="P228" s="27"/>
      <c r="Q228" s="415"/>
    </row>
    <row r="229" spans="2:17">
      <c r="B229" s="42"/>
      <c r="C229" s="42"/>
      <c r="D229" s="42"/>
      <c r="E229" s="43"/>
      <c r="F229" s="43"/>
      <c r="G229" s="44"/>
      <c r="H229" s="44"/>
      <c r="I229" s="44"/>
      <c r="J229" s="44"/>
      <c r="K229" s="44"/>
      <c r="L229" s="44"/>
      <c r="M229" s="44"/>
      <c r="N229" s="27"/>
      <c r="O229" s="27"/>
      <c r="P229" s="27"/>
      <c r="Q229" s="415"/>
    </row>
    <row r="230" spans="2:17">
      <c r="B230" s="42"/>
      <c r="C230" s="42"/>
      <c r="D230" s="42"/>
      <c r="E230" s="43"/>
      <c r="F230" s="43"/>
      <c r="G230" s="44"/>
      <c r="H230" s="44"/>
      <c r="I230" s="44"/>
      <c r="J230" s="44"/>
      <c r="K230" s="44"/>
      <c r="L230" s="44"/>
      <c r="M230" s="44"/>
      <c r="N230" s="27"/>
      <c r="O230" s="27"/>
      <c r="P230" s="27"/>
      <c r="Q230" s="415"/>
    </row>
    <row r="231" spans="2:17">
      <c r="B231" s="42"/>
      <c r="C231" s="42"/>
      <c r="D231" s="42"/>
      <c r="E231" s="43"/>
      <c r="F231" s="43"/>
      <c r="G231" s="44"/>
      <c r="H231" s="44"/>
      <c r="I231" s="44"/>
      <c r="J231" s="44"/>
      <c r="K231" s="44"/>
      <c r="L231" s="44"/>
      <c r="M231" s="44"/>
      <c r="N231" s="27"/>
      <c r="O231" s="27"/>
      <c r="P231" s="27"/>
      <c r="Q231" s="415"/>
    </row>
    <row r="232" spans="2:17">
      <c r="B232" s="42"/>
      <c r="C232" s="42"/>
      <c r="D232" s="42"/>
      <c r="E232" s="43"/>
      <c r="F232" s="43"/>
      <c r="G232" s="44"/>
      <c r="H232" s="44"/>
      <c r="I232" s="44"/>
      <c r="J232" s="44"/>
      <c r="K232" s="44"/>
      <c r="L232" s="44"/>
      <c r="M232" s="44"/>
      <c r="N232" s="27"/>
      <c r="O232" s="27"/>
      <c r="P232" s="27"/>
      <c r="Q232" s="415"/>
    </row>
    <row r="233" spans="2:17">
      <c r="B233" s="42"/>
      <c r="C233" s="42"/>
      <c r="D233" s="42"/>
      <c r="E233" s="43"/>
      <c r="F233" s="43"/>
      <c r="G233" s="44"/>
      <c r="H233" s="44"/>
      <c r="I233" s="44"/>
      <c r="J233" s="44"/>
      <c r="K233" s="44"/>
      <c r="L233" s="44"/>
      <c r="M233" s="44"/>
      <c r="N233" s="27"/>
      <c r="O233" s="27"/>
      <c r="P233" s="27"/>
      <c r="Q233" s="415"/>
    </row>
    <row r="234" spans="2:17">
      <c r="B234" s="42"/>
      <c r="C234" s="42"/>
      <c r="D234" s="42"/>
      <c r="E234" s="43"/>
      <c r="F234" s="43"/>
      <c r="G234" s="44"/>
      <c r="H234" s="44"/>
      <c r="I234" s="44"/>
      <c r="J234" s="44"/>
      <c r="K234" s="44"/>
      <c r="L234" s="44"/>
      <c r="M234" s="44"/>
      <c r="N234" s="27"/>
      <c r="O234" s="27"/>
      <c r="P234" s="27"/>
      <c r="Q234" s="415"/>
    </row>
    <row r="235" spans="2:17">
      <c r="B235" s="42"/>
      <c r="C235" s="42"/>
      <c r="D235" s="42"/>
      <c r="E235" s="43"/>
      <c r="F235" s="43"/>
      <c r="G235" s="44"/>
      <c r="H235" s="44"/>
      <c r="I235" s="44"/>
      <c r="J235" s="44"/>
      <c r="K235" s="44"/>
      <c r="L235" s="44"/>
      <c r="M235" s="44"/>
      <c r="N235" s="27"/>
      <c r="O235" s="27"/>
      <c r="P235" s="27"/>
      <c r="Q235" s="415"/>
    </row>
    <row r="236" spans="2:17">
      <c r="B236" s="42"/>
      <c r="C236" s="42"/>
      <c r="D236" s="42"/>
      <c r="E236" s="43"/>
      <c r="F236" s="43"/>
      <c r="G236" s="44"/>
      <c r="H236" s="44"/>
      <c r="I236" s="44"/>
      <c r="J236" s="44"/>
      <c r="K236" s="44"/>
      <c r="L236" s="44"/>
      <c r="M236" s="44"/>
      <c r="N236" s="27"/>
      <c r="O236" s="27"/>
      <c r="P236" s="27"/>
      <c r="Q236" s="415"/>
    </row>
    <row r="237" spans="2:17">
      <c r="B237" s="42"/>
      <c r="C237" s="42"/>
      <c r="D237" s="42"/>
      <c r="E237" s="43"/>
      <c r="F237" s="43"/>
      <c r="G237" s="44"/>
      <c r="H237" s="44"/>
      <c r="I237" s="44"/>
      <c r="J237" s="44"/>
      <c r="K237" s="44"/>
      <c r="L237" s="44"/>
      <c r="M237" s="44"/>
      <c r="N237" s="27"/>
      <c r="O237" s="27"/>
      <c r="P237" s="27"/>
      <c r="Q237" s="415"/>
    </row>
    <row r="238" spans="2:17">
      <c r="B238" s="42"/>
      <c r="C238" s="42"/>
      <c r="D238" s="42"/>
      <c r="E238" s="43"/>
      <c r="F238" s="43"/>
      <c r="G238" s="44"/>
      <c r="H238" s="44"/>
      <c r="I238" s="44"/>
      <c r="J238" s="44"/>
      <c r="K238" s="44"/>
      <c r="L238" s="44"/>
      <c r="M238" s="44"/>
      <c r="N238" s="27"/>
      <c r="O238" s="27"/>
      <c r="P238" s="27"/>
      <c r="Q238" s="415"/>
    </row>
    <row r="239" spans="2:17">
      <c r="B239" s="42"/>
      <c r="C239" s="42"/>
      <c r="D239" s="42"/>
      <c r="E239" s="43"/>
      <c r="F239" s="43"/>
      <c r="G239" s="44"/>
      <c r="H239" s="44"/>
      <c r="I239" s="44"/>
      <c r="J239" s="44"/>
      <c r="K239" s="44"/>
      <c r="L239" s="44"/>
      <c r="M239" s="44"/>
      <c r="N239" s="27"/>
      <c r="O239" s="27"/>
      <c r="P239" s="27"/>
      <c r="Q239" s="415"/>
    </row>
    <row r="240" spans="2:17">
      <c r="B240" s="42"/>
      <c r="C240" s="42"/>
      <c r="D240" s="42"/>
      <c r="E240" s="43"/>
      <c r="F240" s="43"/>
      <c r="G240" s="44"/>
      <c r="H240" s="44"/>
      <c r="I240" s="44"/>
      <c r="J240" s="44"/>
      <c r="K240" s="44"/>
      <c r="L240" s="44"/>
      <c r="M240" s="44"/>
      <c r="N240" s="27"/>
      <c r="O240" s="27"/>
      <c r="P240" s="27"/>
      <c r="Q240" s="415"/>
    </row>
    <row r="241" spans="2:17">
      <c r="B241" s="42"/>
      <c r="C241" s="42"/>
      <c r="D241" s="42"/>
      <c r="E241" s="43"/>
      <c r="F241" s="43"/>
      <c r="G241" s="44"/>
      <c r="H241" s="44"/>
      <c r="I241" s="44"/>
      <c r="J241" s="44"/>
      <c r="K241" s="44"/>
      <c r="L241" s="44"/>
      <c r="M241" s="44"/>
      <c r="N241" s="27"/>
      <c r="O241" s="27"/>
      <c r="P241" s="27"/>
      <c r="Q241" s="415"/>
    </row>
    <row r="242" spans="2:17">
      <c r="B242" s="42"/>
      <c r="C242" s="42"/>
      <c r="D242" s="42"/>
      <c r="E242" s="43"/>
      <c r="F242" s="43"/>
      <c r="G242" s="44"/>
      <c r="H242" s="44"/>
      <c r="I242" s="44"/>
      <c r="J242" s="44"/>
      <c r="K242" s="44"/>
      <c r="L242" s="44"/>
      <c r="M242" s="44"/>
      <c r="N242" s="27"/>
      <c r="O242" s="27"/>
      <c r="P242" s="27"/>
      <c r="Q242" s="415"/>
    </row>
    <row r="243" spans="2:17">
      <c r="B243" s="42"/>
      <c r="C243" s="42"/>
      <c r="D243" s="42"/>
      <c r="E243" s="43"/>
      <c r="F243" s="43"/>
      <c r="G243" s="44"/>
      <c r="H243" s="44"/>
      <c r="I243" s="44"/>
      <c r="J243" s="44"/>
      <c r="K243" s="44"/>
      <c r="L243" s="44"/>
      <c r="M243" s="44"/>
      <c r="N243" s="27"/>
      <c r="O243" s="27"/>
      <c r="P243" s="27"/>
      <c r="Q243" s="415"/>
    </row>
    <row r="244" spans="2:17">
      <c r="B244" s="42"/>
      <c r="C244" s="42"/>
      <c r="D244" s="42"/>
      <c r="E244" s="43"/>
      <c r="F244" s="43"/>
      <c r="G244" s="44"/>
      <c r="H244" s="44"/>
      <c r="I244" s="44"/>
      <c r="J244" s="44"/>
      <c r="K244" s="44"/>
      <c r="L244" s="44"/>
      <c r="M244" s="44"/>
      <c r="N244" s="27"/>
      <c r="O244" s="27"/>
      <c r="P244" s="27"/>
      <c r="Q244" s="415"/>
    </row>
    <row r="245" spans="2:17">
      <c r="B245" s="42"/>
      <c r="C245" s="42"/>
      <c r="D245" s="42"/>
      <c r="E245" s="43"/>
      <c r="F245" s="43"/>
      <c r="G245" s="44"/>
      <c r="H245" s="44"/>
      <c r="I245" s="44"/>
      <c r="J245" s="44"/>
      <c r="K245" s="44"/>
      <c r="L245" s="44"/>
      <c r="M245" s="44"/>
      <c r="N245" s="27"/>
      <c r="O245" s="27"/>
      <c r="P245" s="27"/>
      <c r="Q245" s="415"/>
    </row>
    <row r="246" spans="2:17">
      <c r="B246" s="42"/>
      <c r="C246" s="42"/>
      <c r="D246" s="42"/>
      <c r="E246" s="43"/>
      <c r="F246" s="43"/>
      <c r="G246" s="44"/>
      <c r="H246" s="44"/>
      <c r="I246" s="44"/>
      <c r="J246" s="44"/>
      <c r="K246" s="44"/>
      <c r="L246" s="44"/>
      <c r="M246" s="44"/>
      <c r="N246" s="27"/>
      <c r="O246" s="27"/>
      <c r="P246" s="27"/>
      <c r="Q246" s="415"/>
    </row>
    <row r="247" spans="2:17">
      <c r="B247" s="42"/>
      <c r="C247" s="42"/>
      <c r="D247" s="42"/>
      <c r="E247" s="43"/>
      <c r="F247" s="43"/>
      <c r="G247" s="44"/>
      <c r="H247" s="44"/>
      <c r="I247" s="44"/>
      <c r="J247" s="44"/>
      <c r="K247" s="44"/>
      <c r="L247" s="44"/>
      <c r="M247" s="44"/>
      <c r="N247" s="27"/>
      <c r="O247" s="27"/>
      <c r="P247" s="27"/>
      <c r="Q247" s="415"/>
    </row>
    <row r="248" spans="2:17">
      <c r="B248" s="42"/>
      <c r="C248" s="42"/>
      <c r="D248" s="42"/>
      <c r="E248" s="43"/>
      <c r="F248" s="43"/>
      <c r="G248" s="44"/>
      <c r="H248" s="44"/>
      <c r="I248" s="44"/>
      <c r="J248" s="44"/>
      <c r="K248" s="44"/>
      <c r="L248" s="44"/>
      <c r="M248" s="44"/>
      <c r="N248" s="27"/>
      <c r="O248" s="27"/>
      <c r="P248" s="27"/>
      <c r="Q248" s="415"/>
    </row>
    <row r="249" spans="2:17">
      <c r="B249" s="42"/>
      <c r="C249" s="42"/>
      <c r="D249" s="42"/>
      <c r="E249" s="43"/>
      <c r="F249" s="43"/>
      <c r="G249" s="44"/>
      <c r="H249" s="44"/>
      <c r="I249" s="44"/>
      <c r="J249" s="44"/>
      <c r="K249" s="44"/>
      <c r="L249" s="44"/>
      <c r="M249" s="44"/>
      <c r="N249" s="27"/>
      <c r="O249" s="27"/>
      <c r="P249" s="27"/>
      <c r="Q249" s="415"/>
    </row>
    <row r="250" spans="2:17">
      <c r="B250" s="42"/>
      <c r="C250" s="42"/>
      <c r="D250" s="42"/>
      <c r="E250" s="43"/>
      <c r="F250" s="43"/>
      <c r="G250" s="44"/>
      <c r="H250" s="44"/>
      <c r="I250" s="44"/>
      <c r="J250" s="44"/>
      <c r="K250" s="44"/>
      <c r="L250" s="44"/>
      <c r="M250" s="44"/>
      <c r="N250" s="27"/>
      <c r="O250" s="27"/>
      <c r="P250" s="27"/>
      <c r="Q250" s="415"/>
    </row>
    <row r="251" spans="2:17">
      <c r="B251" s="42"/>
      <c r="C251" s="42"/>
      <c r="D251" s="42"/>
      <c r="E251" s="43"/>
      <c r="F251" s="43"/>
      <c r="G251" s="44"/>
      <c r="H251" s="44"/>
      <c r="I251" s="44"/>
      <c r="J251" s="44"/>
      <c r="K251" s="44"/>
      <c r="L251" s="44"/>
      <c r="M251" s="44"/>
      <c r="N251" s="27"/>
      <c r="O251" s="27"/>
      <c r="P251" s="27"/>
      <c r="Q251" s="415"/>
    </row>
    <row r="252" spans="2:17">
      <c r="B252" s="42"/>
      <c r="C252" s="42"/>
      <c r="D252" s="42"/>
      <c r="E252" s="43"/>
      <c r="F252" s="43"/>
      <c r="G252" s="44"/>
      <c r="H252" s="44"/>
      <c r="I252" s="44"/>
      <c r="J252" s="44"/>
      <c r="K252" s="44"/>
      <c r="L252" s="44"/>
      <c r="M252" s="44"/>
      <c r="N252" s="27"/>
      <c r="O252" s="27"/>
      <c r="P252" s="27"/>
      <c r="Q252" s="415"/>
    </row>
    <row r="253" spans="2:17">
      <c r="B253" s="42"/>
      <c r="C253" s="42"/>
      <c r="D253" s="42"/>
      <c r="E253" s="43"/>
      <c r="F253" s="43"/>
      <c r="G253" s="44"/>
      <c r="H253" s="44"/>
      <c r="I253" s="44"/>
      <c r="J253" s="44"/>
      <c r="K253" s="44"/>
      <c r="L253" s="44"/>
      <c r="M253" s="44"/>
      <c r="N253" s="27"/>
      <c r="O253" s="27"/>
      <c r="P253" s="27"/>
      <c r="Q253" s="415"/>
    </row>
    <row r="254" spans="2:17">
      <c r="B254" s="42"/>
      <c r="C254" s="42"/>
      <c r="D254" s="42"/>
      <c r="E254" s="43"/>
      <c r="F254" s="43"/>
      <c r="G254" s="44"/>
      <c r="H254" s="44"/>
      <c r="I254" s="44"/>
      <c r="J254" s="44"/>
      <c r="K254" s="44"/>
      <c r="L254" s="44"/>
      <c r="M254" s="44"/>
      <c r="N254" s="27"/>
      <c r="O254" s="27"/>
      <c r="P254" s="27"/>
      <c r="Q254" s="415"/>
    </row>
    <row r="255" spans="2:17">
      <c r="B255" s="42"/>
      <c r="C255" s="42"/>
      <c r="D255" s="42"/>
      <c r="E255" s="43"/>
      <c r="F255" s="43"/>
      <c r="G255" s="44"/>
      <c r="H255" s="44"/>
      <c r="I255" s="44"/>
      <c r="J255" s="44"/>
      <c r="K255" s="44"/>
      <c r="L255" s="44"/>
      <c r="M255" s="44"/>
      <c r="N255" s="27"/>
      <c r="O255" s="27"/>
      <c r="P255" s="27"/>
      <c r="Q255" s="415"/>
    </row>
    <row r="256" spans="2:17">
      <c r="B256" s="42"/>
      <c r="C256" s="42"/>
      <c r="D256" s="42"/>
      <c r="E256" s="43"/>
      <c r="F256" s="43"/>
      <c r="G256" s="44"/>
      <c r="H256" s="44"/>
      <c r="I256" s="44"/>
      <c r="J256" s="44"/>
      <c r="K256" s="44"/>
      <c r="L256" s="44"/>
      <c r="M256" s="44"/>
      <c r="N256" s="27"/>
      <c r="O256" s="27"/>
      <c r="P256" s="27"/>
      <c r="Q256" s="415"/>
    </row>
    <row r="257" spans="2:17">
      <c r="B257" s="42"/>
      <c r="C257" s="42"/>
      <c r="D257" s="42"/>
      <c r="E257" s="43"/>
      <c r="F257" s="43"/>
      <c r="G257" s="44"/>
      <c r="H257" s="44"/>
      <c r="I257" s="44"/>
      <c r="J257" s="44"/>
      <c r="K257" s="44"/>
      <c r="L257" s="44"/>
      <c r="M257" s="44"/>
      <c r="N257" s="27"/>
      <c r="O257" s="27"/>
      <c r="P257" s="27"/>
      <c r="Q257" s="415"/>
    </row>
    <row r="258" spans="2:17">
      <c r="B258" s="42"/>
      <c r="C258" s="42"/>
      <c r="D258" s="42"/>
      <c r="E258" s="43"/>
      <c r="F258" s="43"/>
      <c r="G258" s="44"/>
      <c r="H258" s="44"/>
      <c r="I258" s="44"/>
      <c r="J258" s="44"/>
      <c r="K258" s="44"/>
      <c r="L258" s="44"/>
      <c r="M258" s="44"/>
      <c r="N258" s="27"/>
      <c r="O258" s="27"/>
      <c r="P258" s="27"/>
      <c r="Q258" s="415"/>
    </row>
    <row r="259" spans="2:17">
      <c r="B259" s="42"/>
      <c r="C259" s="42"/>
      <c r="D259" s="42"/>
      <c r="E259" s="43"/>
      <c r="F259" s="43"/>
      <c r="G259" s="44"/>
      <c r="H259" s="44"/>
      <c r="I259" s="44"/>
      <c r="J259" s="44"/>
      <c r="K259" s="44"/>
      <c r="L259" s="44"/>
      <c r="M259" s="44"/>
      <c r="N259" s="27"/>
      <c r="O259" s="27"/>
      <c r="P259" s="27"/>
      <c r="Q259" s="415"/>
    </row>
    <row r="260" spans="2:17">
      <c r="B260" s="42"/>
      <c r="C260" s="42"/>
      <c r="D260" s="42"/>
      <c r="E260" s="43"/>
      <c r="F260" s="43"/>
      <c r="G260" s="44"/>
      <c r="H260" s="44"/>
      <c r="I260" s="44"/>
      <c r="J260" s="44"/>
      <c r="K260" s="44"/>
      <c r="L260" s="44"/>
      <c r="M260" s="44"/>
      <c r="N260" s="27"/>
      <c r="O260" s="27"/>
      <c r="P260" s="27"/>
      <c r="Q260" s="415"/>
    </row>
    <row r="261" spans="2:17">
      <c r="B261" s="42"/>
      <c r="C261" s="42"/>
      <c r="D261" s="42"/>
      <c r="E261" s="43"/>
      <c r="F261" s="43"/>
      <c r="G261" s="44"/>
      <c r="H261" s="44"/>
      <c r="I261" s="44"/>
      <c r="J261" s="44"/>
      <c r="K261" s="44"/>
      <c r="L261" s="44"/>
      <c r="M261" s="44"/>
      <c r="N261" s="27"/>
      <c r="O261" s="27"/>
      <c r="P261" s="27"/>
      <c r="Q261" s="415"/>
    </row>
    <row r="262" spans="2:17">
      <c r="B262" s="42"/>
      <c r="C262" s="42"/>
      <c r="D262" s="42"/>
      <c r="E262" s="43"/>
      <c r="F262" s="43"/>
      <c r="G262" s="44"/>
      <c r="H262" s="44"/>
      <c r="I262" s="44"/>
      <c r="J262" s="44"/>
      <c r="K262" s="44"/>
      <c r="L262" s="44"/>
      <c r="M262" s="44"/>
      <c r="N262" s="27"/>
      <c r="O262" s="27"/>
      <c r="P262" s="27"/>
      <c r="Q262" s="415"/>
    </row>
    <row r="263" spans="2:17">
      <c r="B263" s="42"/>
      <c r="C263" s="42"/>
      <c r="D263" s="42"/>
      <c r="E263" s="43"/>
      <c r="F263" s="43"/>
      <c r="G263" s="44"/>
      <c r="H263" s="44"/>
      <c r="I263" s="44"/>
      <c r="J263" s="44"/>
      <c r="K263" s="44"/>
      <c r="L263" s="44"/>
      <c r="M263" s="44"/>
      <c r="N263" s="27"/>
      <c r="O263" s="27"/>
      <c r="P263" s="27"/>
      <c r="Q263" s="415"/>
    </row>
    <row r="264" spans="2:17">
      <c r="B264" s="42"/>
      <c r="C264" s="42"/>
      <c r="D264" s="42"/>
      <c r="E264" s="43"/>
      <c r="F264" s="43"/>
      <c r="G264" s="44"/>
      <c r="H264" s="44"/>
      <c r="I264" s="44"/>
      <c r="J264" s="44"/>
      <c r="K264" s="44"/>
      <c r="L264" s="44"/>
      <c r="M264" s="44"/>
      <c r="N264" s="27"/>
      <c r="O264" s="27"/>
      <c r="P264" s="27"/>
      <c r="Q264" s="415"/>
    </row>
    <row r="265" spans="2:17">
      <c r="B265" s="42"/>
      <c r="C265" s="42"/>
      <c r="D265" s="42"/>
      <c r="E265" s="43"/>
      <c r="F265" s="43"/>
      <c r="G265" s="44"/>
      <c r="H265" s="44"/>
      <c r="I265" s="44"/>
      <c r="J265" s="44"/>
      <c r="K265" s="44"/>
      <c r="L265" s="44"/>
      <c r="M265" s="44"/>
      <c r="N265" s="27"/>
      <c r="O265" s="27"/>
      <c r="P265" s="27"/>
      <c r="Q265" s="415"/>
    </row>
    <row r="266" spans="2:17">
      <c r="B266" s="42"/>
      <c r="C266" s="42"/>
      <c r="D266" s="42"/>
      <c r="E266" s="43"/>
      <c r="F266" s="43"/>
      <c r="G266" s="44"/>
      <c r="H266" s="44"/>
      <c r="I266" s="44"/>
      <c r="J266" s="44"/>
      <c r="K266" s="44"/>
      <c r="L266" s="44"/>
      <c r="M266" s="44"/>
      <c r="N266" s="27"/>
      <c r="O266" s="27"/>
      <c r="P266" s="27"/>
      <c r="Q266" s="415"/>
    </row>
    <row r="267" spans="2:17">
      <c r="B267" s="42"/>
      <c r="C267" s="42"/>
      <c r="D267" s="42"/>
      <c r="E267" s="43"/>
      <c r="F267" s="43"/>
      <c r="G267" s="44"/>
      <c r="H267" s="44"/>
      <c r="I267" s="44"/>
      <c r="J267" s="44"/>
      <c r="K267" s="44"/>
      <c r="L267" s="44"/>
      <c r="M267" s="44"/>
      <c r="N267" s="27"/>
      <c r="O267" s="27"/>
      <c r="P267" s="27"/>
      <c r="Q267" s="415"/>
    </row>
    <row r="268" spans="2:17">
      <c r="B268" s="42"/>
      <c r="C268" s="42"/>
      <c r="D268" s="42"/>
      <c r="E268" s="43"/>
      <c r="F268" s="43"/>
      <c r="G268" s="44"/>
      <c r="H268" s="44"/>
      <c r="I268" s="44"/>
      <c r="J268" s="44"/>
      <c r="K268" s="44"/>
      <c r="L268" s="44"/>
      <c r="M268" s="44"/>
      <c r="N268" s="27"/>
      <c r="O268" s="27"/>
      <c r="P268" s="27"/>
      <c r="Q268" s="415"/>
    </row>
    <row r="269" spans="2:17">
      <c r="B269" s="42"/>
      <c r="C269" s="42"/>
      <c r="D269" s="42"/>
      <c r="E269" s="43"/>
      <c r="F269" s="43"/>
      <c r="G269" s="44"/>
      <c r="H269" s="44"/>
      <c r="I269" s="44"/>
      <c r="J269" s="44"/>
      <c r="K269" s="44"/>
      <c r="L269" s="44"/>
      <c r="M269" s="44"/>
      <c r="N269" s="27"/>
      <c r="O269" s="27"/>
      <c r="P269" s="27"/>
      <c r="Q269" s="415"/>
    </row>
    <row r="270" spans="2:17">
      <c r="B270" s="42"/>
      <c r="C270" s="42"/>
      <c r="D270" s="42"/>
      <c r="E270" s="43"/>
      <c r="F270" s="43"/>
      <c r="G270" s="44"/>
      <c r="H270" s="44"/>
      <c r="I270" s="44"/>
      <c r="J270" s="44"/>
      <c r="K270" s="44"/>
      <c r="L270" s="44"/>
      <c r="M270" s="44"/>
      <c r="N270" s="27"/>
      <c r="O270" s="27"/>
      <c r="P270" s="27"/>
      <c r="Q270" s="415"/>
    </row>
    <row r="271" spans="2:17">
      <c r="B271" s="42"/>
      <c r="C271" s="42"/>
      <c r="D271" s="42"/>
      <c r="E271" s="43"/>
      <c r="F271" s="43"/>
      <c r="G271" s="44"/>
      <c r="H271" s="44"/>
      <c r="I271" s="44"/>
      <c r="J271" s="44"/>
      <c r="K271" s="44"/>
      <c r="L271" s="44"/>
      <c r="M271" s="44"/>
      <c r="N271" s="27"/>
      <c r="O271" s="27"/>
      <c r="P271" s="27"/>
      <c r="Q271" s="415"/>
    </row>
    <row r="272" spans="2:17">
      <c r="B272" s="42"/>
      <c r="C272" s="42"/>
      <c r="D272" s="42"/>
      <c r="E272" s="43"/>
      <c r="F272" s="43"/>
      <c r="G272" s="44"/>
      <c r="H272" s="44"/>
      <c r="I272" s="44"/>
      <c r="J272" s="44"/>
      <c r="K272" s="44"/>
      <c r="L272" s="44"/>
      <c r="M272" s="44"/>
      <c r="N272" s="27"/>
      <c r="O272" s="27"/>
      <c r="P272" s="27"/>
      <c r="Q272" s="415"/>
    </row>
    <row r="273" spans="2:17">
      <c r="B273" s="42"/>
      <c r="C273" s="42"/>
      <c r="D273" s="42"/>
      <c r="E273" s="43"/>
      <c r="F273" s="43"/>
      <c r="G273" s="44"/>
      <c r="H273" s="44"/>
      <c r="I273" s="44"/>
      <c r="J273" s="44"/>
      <c r="K273" s="44"/>
      <c r="L273" s="44"/>
      <c r="M273" s="44"/>
      <c r="N273" s="27"/>
      <c r="O273" s="27"/>
      <c r="P273" s="27"/>
      <c r="Q273" s="415"/>
    </row>
    <row r="274" spans="2:17">
      <c r="B274" s="42"/>
      <c r="C274" s="42"/>
      <c r="D274" s="42"/>
      <c r="E274" s="43"/>
      <c r="F274" s="43"/>
      <c r="G274" s="44"/>
      <c r="H274" s="44"/>
      <c r="I274" s="44"/>
      <c r="J274" s="44"/>
      <c r="K274" s="44"/>
      <c r="L274" s="44"/>
      <c r="M274" s="44"/>
      <c r="N274" s="27"/>
      <c r="O274" s="27"/>
      <c r="P274" s="27"/>
      <c r="Q274" s="415"/>
    </row>
    <row r="275" spans="2:17">
      <c r="B275" s="42"/>
      <c r="C275" s="42"/>
      <c r="D275" s="42"/>
      <c r="E275" s="43"/>
      <c r="F275" s="43"/>
      <c r="G275" s="44"/>
      <c r="H275" s="44"/>
      <c r="I275" s="44"/>
      <c r="J275" s="44"/>
      <c r="K275" s="44"/>
      <c r="L275" s="44"/>
      <c r="M275" s="44"/>
      <c r="N275" s="27"/>
      <c r="O275" s="27"/>
      <c r="P275" s="27"/>
      <c r="Q275" s="415"/>
    </row>
    <row r="276" spans="2:17">
      <c r="B276" s="42"/>
      <c r="C276" s="42"/>
      <c r="D276" s="42"/>
      <c r="E276" s="43"/>
      <c r="F276" s="43"/>
      <c r="G276" s="44"/>
      <c r="H276" s="44"/>
      <c r="I276" s="44"/>
      <c r="J276" s="44"/>
      <c r="K276" s="44"/>
      <c r="L276" s="44"/>
      <c r="M276" s="44"/>
      <c r="N276" s="27"/>
      <c r="O276" s="27"/>
      <c r="P276" s="27"/>
      <c r="Q276" s="415"/>
    </row>
    <row r="277" spans="2:17">
      <c r="B277" s="42"/>
      <c r="C277" s="42"/>
      <c r="D277" s="42"/>
      <c r="E277" s="43"/>
      <c r="F277" s="43"/>
      <c r="G277" s="44"/>
      <c r="H277" s="44"/>
      <c r="I277" s="44"/>
      <c r="J277" s="44"/>
      <c r="K277" s="44"/>
      <c r="L277" s="44"/>
      <c r="M277" s="44"/>
      <c r="N277" s="27"/>
      <c r="O277" s="27"/>
      <c r="P277" s="27"/>
      <c r="Q277" s="415"/>
    </row>
    <row r="278" spans="2:17">
      <c r="B278" s="42"/>
      <c r="C278" s="42"/>
      <c r="D278" s="42"/>
      <c r="E278" s="43"/>
      <c r="F278" s="43"/>
      <c r="G278" s="44"/>
      <c r="H278" s="44"/>
      <c r="I278" s="44"/>
      <c r="J278" s="44"/>
      <c r="K278" s="44"/>
      <c r="L278" s="44"/>
      <c r="M278" s="44"/>
      <c r="N278" s="27"/>
      <c r="O278" s="27"/>
      <c r="P278" s="27"/>
      <c r="Q278" s="415"/>
    </row>
    <row r="279" spans="2:17">
      <c r="B279" s="42"/>
      <c r="C279" s="42"/>
      <c r="D279" s="42"/>
      <c r="E279" s="43"/>
      <c r="F279" s="43"/>
      <c r="G279" s="44"/>
      <c r="H279" s="44"/>
      <c r="I279" s="44"/>
      <c r="J279" s="44"/>
      <c r="K279" s="44"/>
      <c r="L279" s="44"/>
      <c r="M279" s="44"/>
      <c r="N279" s="27"/>
      <c r="O279" s="27"/>
      <c r="P279" s="27"/>
      <c r="Q279" s="415"/>
    </row>
    <row r="280" spans="2:17">
      <c r="B280" s="42"/>
      <c r="C280" s="42"/>
      <c r="D280" s="42"/>
      <c r="E280" s="43"/>
      <c r="F280" s="43"/>
      <c r="G280" s="44"/>
      <c r="H280" s="44"/>
      <c r="I280" s="44"/>
      <c r="J280" s="44"/>
      <c r="K280" s="44"/>
      <c r="L280" s="44"/>
      <c r="M280" s="44"/>
      <c r="N280" s="27"/>
      <c r="O280" s="27"/>
      <c r="P280" s="27"/>
      <c r="Q280" s="415"/>
    </row>
    <row r="281" spans="2:17">
      <c r="B281" s="42"/>
      <c r="C281" s="42"/>
      <c r="D281" s="42"/>
      <c r="E281" s="43"/>
      <c r="F281" s="43"/>
      <c r="G281" s="44"/>
      <c r="H281" s="44"/>
      <c r="I281" s="44"/>
      <c r="J281" s="44"/>
      <c r="K281" s="44"/>
      <c r="L281" s="44"/>
      <c r="M281" s="44"/>
      <c r="N281" s="27"/>
      <c r="O281" s="27"/>
      <c r="P281" s="27"/>
      <c r="Q281" s="415"/>
    </row>
    <row r="282" spans="2:17">
      <c r="B282" s="42"/>
      <c r="C282" s="42"/>
      <c r="D282" s="42"/>
      <c r="E282" s="43"/>
      <c r="F282" s="43"/>
      <c r="G282" s="44"/>
      <c r="H282" s="44"/>
      <c r="I282" s="44"/>
      <c r="J282" s="44"/>
      <c r="K282" s="44"/>
      <c r="L282" s="44"/>
      <c r="M282" s="44"/>
      <c r="N282" s="27"/>
      <c r="O282" s="27"/>
      <c r="P282" s="27"/>
      <c r="Q282" s="415"/>
    </row>
    <row r="283" spans="2:17">
      <c r="B283" s="42"/>
      <c r="C283" s="42"/>
      <c r="D283" s="42"/>
      <c r="E283" s="43"/>
      <c r="F283" s="43"/>
      <c r="G283" s="44"/>
      <c r="H283" s="44"/>
      <c r="I283" s="44"/>
      <c r="J283" s="44"/>
      <c r="K283" s="44"/>
      <c r="L283" s="44"/>
      <c r="M283" s="44"/>
      <c r="N283" s="27"/>
      <c r="O283" s="27"/>
      <c r="P283" s="27"/>
      <c r="Q283" s="415"/>
    </row>
    <row r="284" spans="2:17">
      <c r="B284" s="42"/>
      <c r="C284" s="42"/>
      <c r="D284" s="42"/>
      <c r="E284" s="43"/>
      <c r="F284" s="43"/>
      <c r="G284" s="44"/>
      <c r="H284" s="44"/>
      <c r="I284" s="44"/>
      <c r="J284" s="44"/>
      <c r="K284" s="44"/>
      <c r="L284" s="44"/>
      <c r="M284" s="44"/>
      <c r="N284" s="27"/>
      <c r="O284" s="27"/>
      <c r="P284" s="27"/>
      <c r="Q284" s="415"/>
    </row>
    <row r="285" spans="2:17">
      <c r="B285" s="42"/>
      <c r="C285" s="42"/>
      <c r="D285" s="42"/>
      <c r="E285" s="43"/>
      <c r="F285" s="43"/>
      <c r="G285" s="44"/>
      <c r="H285" s="44"/>
      <c r="I285" s="44"/>
      <c r="J285" s="44"/>
      <c r="K285" s="44"/>
      <c r="L285" s="44"/>
      <c r="M285" s="44"/>
      <c r="N285" s="27"/>
      <c r="O285" s="27"/>
      <c r="P285" s="27"/>
      <c r="Q285" s="415"/>
    </row>
    <row r="286" spans="2:17">
      <c r="B286" s="42"/>
      <c r="C286" s="42"/>
      <c r="D286" s="42"/>
      <c r="E286" s="43"/>
      <c r="F286" s="43"/>
      <c r="G286" s="44"/>
      <c r="H286" s="44"/>
      <c r="I286" s="44"/>
      <c r="J286" s="44"/>
      <c r="K286" s="44"/>
      <c r="L286" s="44"/>
      <c r="M286" s="44"/>
      <c r="N286" s="27"/>
      <c r="O286" s="27"/>
      <c r="P286" s="27"/>
      <c r="Q286" s="415"/>
    </row>
    <row r="287" spans="2:17">
      <c r="B287" s="42"/>
      <c r="C287" s="42"/>
      <c r="D287" s="42"/>
      <c r="E287" s="43"/>
      <c r="F287" s="43"/>
      <c r="G287" s="44"/>
      <c r="H287" s="44"/>
      <c r="I287" s="44"/>
      <c r="J287" s="44"/>
      <c r="K287" s="44"/>
      <c r="L287" s="44"/>
      <c r="M287" s="44"/>
      <c r="N287" s="27"/>
      <c r="O287" s="27"/>
      <c r="P287" s="27"/>
      <c r="Q287" s="415"/>
    </row>
    <row r="288" spans="2:17">
      <c r="B288" s="42"/>
      <c r="C288" s="42"/>
      <c r="D288" s="42"/>
      <c r="E288" s="43"/>
      <c r="F288" s="43"/>
      <c r="G288" s="44"/>
      <c r="H288" s="44"/>
      <c r="I288" s="44"/>
      <c r="J288" s="44"/>
      <c r="K288" s="44"/>
      <c r="L288" s="44"/>
      <c r="M288" s="44"/>
      <c r="N288" s="27"/>
      <c r="O288" s="27"/>
      <c r="P288" s="27"/>
      <c r="Q288" s="415"/>
    </row>
    <row r="289" spans="2:17">
      <c r="B289" s="42"/>
      <c r="C289" s="42"/>
      <c r="D289" s="42"/>
      <c r="E289" s="43"/>
      <c r="F289" s="43"/>
      <c r="G289" s="44"/>
      <c r="H289" s="44"/>
      <c r="I289" s="44"/>
      <c r="J289" s="44"/>
      <c r="K289" s="44"/>
      <c r="L289" s="44"/>
      <c r="M289" s="44"/>
      <c r="N289" s="27"/>
      <c r="O289" s="27"/>
      <c r="P289" s="27"/>
      <c r="Q289" s="415"/>
    </row>
    <row r="290" spans="2:17">
      <c r="B290" s="42"/>
      <c r="C290" s="42"/>
      <c r="D290" s="42"/>
      <c r="E290" s="43"/>
      <c r="F290" s="43"/>
      <c r="G290" s="44"/>
      <c r="H290" s="44"/>
      <c r="I290" s="44"/>
      <c r="J290" s="44"/>
      <c r="K290" s="44"/>
      <c r="L290" s="44"/>
      <c r="M290" s="44"/>
      <c r="N290" s="27"/>
      <c r="O290" s="27"/>
      <c r="P290" s="27"/>
      <c r="Q290" s="415"/>
    </row>
    <row r="291" spans="2:17">
      <c r="B291" s="42"/>
      <c r="C291" s="42"/>
      <c r="D291" s="42"/>
      <c r="E291" s="43"/>
      <c r="F291" s="43"/>
      <c r="G291" s="44"/>
      <c r="H291" s="44"/>
      <c r="I291" s="44"/>
      <c r="J291" s="44"/>
      <c r="K291" s="44"/>
      <c r="L291" s="44"/>
      <c r="M291" s="44"/>
      <c r="N291" s="27"/>
      <c r="O291" s="27"/>
      <c r="P291" s="27"/>
      <c r="Q291" s="415"/>
    </row>
    <row r="292" spans="2:17">
      <c r="B292" s="42"/>
      <c r="C292" s="42"/>
      <c r="D292" s="42"/>
      <c r="E292" s="43"/>
      <c r="F292" s="43"/>
      <c r="G292" s="44"/>
      <c r="H292" s="44"/>
      <c r="I292" s="44"/>
      <c r="J292" s="44"/>
      <c r="K292" s="44"/>
      <c r="L292" s="44"/>
      <c r="M292" s="44"/>
      <c r="N292" s="27"/>
      <c r="O292" s="27"/>
      <c r="P292" s="27"/>
      <c r="Q292" s="415"/>
    </row>
    <row r="293" spans="2:17">
      <c r="B293" s="42"/>
      <c r="C293" s="42"/>
      <c r="D293" s="42"/>
      <c r="E293" s="43"/>
      <c r="F293" s="43"/>
      <c r="G293" s="44"/>
      <c r="H293" s="44"/>
      <c r="I293" s="44"/>
      <c r="J293" s="44"/>
      <c r="K293" s="44"/>
      <c r="L293" s="44"/>
      <c r="M293" s="44"/>
      <c r="N293" s="27"/>
      <c r="O293" s="27"/>
      <c r="P293" s="27"/>
      <c r="Q293" s="415"/>
    </row>
    <row r="294" spans="2:17">
      <c r="B294" s="42"/>
      <c r="C294" s="42"/>
      <c r="D294" s="42"/>
      <c r="E294" s="43"/>
      <c r="F294" s="43"/>
      <c r="G294" s="44"/>
      <c r="H294" s="44"/>
      <c r="I294" s="44"/>
      <c r="J294" s="44"/>
      <c r="K294" s="44"/>
      <c r="L294" s="44"/>
      <c r="M294" s="44"/>
      <c r="N294" s="27"/>
      <c r="O294" s="27"/>
      <c r="P294" s="27"/>
      <c r="Q294" s="415"/>
    </row>
    <row r="295" spans="2:17">
      <c r="B295" s="42"/>
      <c r="C295" s="42"/>
      <c r="D295" s="42"/>
      <c r="E295" s="43"/>
      <c r="F295" s="43"/>
      <c r="G295" s="44"/>
      <c r="H295" s="44"/>
      <c r="I295" s="44"/>
      <c r="J295" s="44"/>
      <c r="K295" s="44"/>
      <c r="L295" s="44"/>
      <c r="M295" s="44"/>
      <c r="N295" s="27"/>
      <c r="O295" s="27"/>
      <c r="P295" s="27"/>
      <c r="Q295" s="415"/>
    </row>
    <row r="296" spans="2:17">
      <c r="B296" s="42"/>
      <c r="C296" s="42"/>
      <c r="D296" s="42"/>
      <c r="E296" s="43"/>
      <c r="F296" s="43"/>
      <c r="G296" s="44"/>
      <c r="H296" s="44"/>
      <c r="I296" s="44"/>
      <c r="J296" s="44"/>
      <c r="K296" s="44"/>
      <c r="L296" s="44"/>
      <c r="M296" s="44"/>
      <c r="N296" s="27"/>
      <c r="O296" s="27"/>
      <c r="P296" s="27"/>
      <c r="Q296" s="415"/>
    </row>
    <row r="297" spans="2:17">
      <c r="B297" s="42"/>
      <c r="C297" s="42"/>
      <c r="D297" s="42"/>
      <c r="E297" s="43"/>
      <c r="F297" s="43"/>
      <c r="G297" s="44"/>
      <c r="H297" s="44"/>
      <c r="I297" s="44"/>
      <c r="J297" s="44"/>
      <c r="K297" s="44"/>
      <c r="L297" s="44"/>
      <c r="M297" s="44"/>
      <c r="N297" s="27"/>
      <c r="O297" s="27"/>
      <c r="P297" s="27"/>
      <c r="Q297" s="415"/>
    </row>
    <row r="298" spans="2:17">
      <c r="B298" s="42"/>
      <c r="C298" s="42"/>
      <c r="D298" s="42"/>
      <c r="E298" s="43"/>
      <c r="F298" s="43"/>
      <c r="G298" s="44"/>
      <c r="H298" s="44"/>
      <c r="I298" s="44"/>
      <c r="J298" s="44"/>
      <c r="K298" s="44"/>
      <c r="L298" s="44"/>
      <c r="M298" s="44"/>
      <c r="N298" s="27"/>
      <c r="O298" s="27"/>
      <c r="P298" s="27"/>
      <c r="Q298" s="415"/>
    </row>
    <row r="299" spans="2:17">
      <c r="B299" s="42"/>
      <c r="C299" s="42"/>
      <c r="D299" s="42"/>
      <c r="E299" s="43"/>
      <c r="F299" s="43"/>
      <c r="G299" s="44"/>
      <c r="H299" s="44"/>
      <c r="I299" s="44"/>
      <c r="J299" s="44"/>
      <c r="K299" s="44"/>
      <c r="L299" s="44"/>
      <c r="M299" s="44"/>
      <c r="N299" s="27"/>
      <c r="O299" s="27"/>
      <c r="P299" s="27"/>
      <c r="Q299" s="415"/>
    </row>
    <row r="300" spans="2:17">
      <c r="B300" s="42"/>
      <c r="C300" s="42"/>
      <c r="D300" s="42"/>
      <c r="E300" s="43"/>
      <c r="F300" s="43"/>
      <c r="G300" s="44"/>
      <c r="H300" s="44"/>
      <c r="I300" s="44"/>
      <c r="J300" s="44"/>
      <c r="K300" s="44"/>
      <c r="L300" s="44"/>
      <c r="M300" s="44"/>
      <c r="N300" s="27"/>
      <c r="O300" s="27"/>
      <c r="P300" s="27"/>
      <c r="Q300" s="415"/>
    </row>
    <row r="301" spans="2:17">
      <c r="B301" s="42"/>
      <c r="C301" s="42"/>
      <c r="D301" s="42"/>
      <c r="E301" s="43"/>
      <c r="F301" s="43"/>
      <c r="G301" s="44"/>
      <c r="H301" s="44"/>
      <c r="I301" s="44"/>
      <c r="J301" s="44"/>
      <c r="K301" s="44"/>
      <c r="L301" s="44"/>
      <c r="M301" s="44"/>
      <c r="N301" s="27"/>
      <c r="O301" s="27"/>
      <c r="P301" s="27"/>
      <c r="Q301" s="415"/>
    </row>
    <row r="302" spans="2:17">
      <c r="B302" s="42"/>
      <c r="C302" s="42"/>
      <c r="D302" s="42"/>
      <c r="E302" s="43"/>
      <c r="F302" s="43"/>
      <c r="G302" s="44"/>
      <c r="H302" s="44"/>
      <c r="I302" s="44"/>
      <c r="J302" s="44"/>
      <c r="K302" s="44"/>
      <c r="L302" s="44"/>
      <c r="M302" s="44"/>
      <c r="N302" s="27"/>
      <c r="O302" s="27"/>
      <c r="P302" s="27"/>
      <c r="Q302" s="415"/>
    </row>
    <row r="303" spans="2:17">
      <c r="B303" s="42"/>
      <c r="C303" s="42"/>
      <c r="D303" s="42"/>
      <c r="E303" s="43"/>
      <c r="F303" s="43"/>
      <c r="G303" s="44"/>
      <c r="H303" s="44"/>
      <c r="I303" s="44"/>
      <c r="J303" s="44"/>
      <c r="K303" s="44"/>
      <c r="L303" s="44"/>
      <c r="M303" s="44"/>
      <c r="N303" s="27"/>
      <c r="O303" s="27"/>
      <c r="P303" s="27"/>
      <c r="Q303" s="415"/>
    </row>
    <row r="304" spans="2:17">
      <c r="B304" s="42"/>
      <c r="C304" s="42"/>
      <c r="D304" s="42"/>
      <c r="E304" s="43"/>
      <c r="F304" s="43"/>
      <c r="G304" s="44"/>
      <c r="H304" s="44"/>
      <c r="I304" s="44"/>
      <c r="J304" s="44"/>
      <c r="K304" s="44"/>
      <c r="L304" s="44"/>
      <c r="M304" s="44"/>
      <c r="N304" s="27"/>
      <c r="O304" s="27"/>
      <c r="P304" s="27"/>
      <c r="Q304" s="415"/>
    </row>
    <row r="305" spans="2:17">
      <c r="B305" s="42"/>
      <c r="C305" s="42"/>
      <c r="D305" s="42"/>
      <c r="E305" s="43"/>
      <c r="F305" s="43"/>
      <c r="G305" s="44"/>
      <c r="H305" s="44"/>
      <c r="I305" s="44"/>
      <c r="J305" s="44"/>
      <c r="K305" s="44"/>
      <c r="L305" s="44"/>
      <c r="M305" s="44"/>
      <c r="N305" s="27"/>
      <c r="O305" s="27"/>
      <c r="P305" s="27"/>
      <c r="Q305" s="415"/>
    </row>
    <row r="306" spans="2:17">
      <c r="B306" s="42"/>
      <c r="C306" s="42"/>
      <c r="D306" s="42"/>
      <c r="E306" s="43"/>
      <c r="F306" s="43"/>
      <c r="G306" s="44"/>
      <c r="H306" s="44"/>
      <c r="I306" s="44"/>
      <c r="J306" s="44"/>
      <c r="K306" s="44"/>
      <c r="L306" s="44"/>
      <c r="M306" s="44"/>
      <c r="N306" s="27"/>
      <c r="O306" s="27"/>
      <c r="P306" s="27"/>
      <c r="Q306" s="415"/>
    </row>
    <row r="307" spans="2:17">
      <c r="B307" s="42"/>
      <c r="C307" s="42"/>
      <c r="D307" s="42"/>
      <c r="E307" s="43"/>
      <c r="F307" s="43"/>
      <c r="G307" s="44"/>
      <c r="H307" s="44"/>
      <c r="I307" s="44"/>
      <c r="J307" s="44"/>
      <c r="K307" s="44"/>
      <c r="L307" s="44"/>
      <c r="M307" s="44"/>
      <c r="N307" s="27"/>
      <c r="O307" s="27"/>
      <c r="P307" s="27"/>
      <c r="Q307" s="415"/>
    </row>
    <row r="308" spans="2:17">
      <c r="B308" s="42"/>
      <c r="C308" s="42"/>
      <c r="D308" s="42"/>
      <c r="E308" s="43"/>
      <c r="F308" s="43"/>
      <c r="G308" s="44"/>
      <c r="H308" s="44"/>
      <c r="I308" s="44"/>
      <c r="J308" s="44"/>
      <c r="K308" s="44"/>
      <c r="L308" s="44"/>
      <c r="M308" s="44"/>
      <c r="N308" s="27"/>
      <c r="O308" s="27"/>
      <c r="P308" s="27"/>
      <c r="Q308" s="415"/>
    </row>
    <row r="309" spans="2:17">
      <c r="B309" s="42"/>
      <c r="C309" s="42"/>
      <c r="D309" s="42"/>
      <c r="E309" s="43"/>
      <c r="F309" s="43"/>
      <c r="G309" s="44"/>
      <c r="H309" s="44"/>
      <c r="I309" s="44"/>
      <c r="J309" s="44"/>
      <c r="K309" s="44"/>
      <c r="L309" s="44"/>
      <c r="M309" s="44"/>
      <c r="N309" s="27"/>
      <c r="O309" s="27"/>
      <c r="P309" s="27"/>
      <c r="Q309" s="415"/>
    </row>
    <row r="310" spans="2:17">
      <c r="B310" s="42"/>
      <c r="C310" s="42"/>
      <c r="D310" s="42"/>
      <c r="E310" s="43"/>
      <c r="F310" s="43"/>
      <c r="G310" s="44"/>
      <c r="H310" s="44"/>
      <c r="I310" s="44"/>
      <c r="J310" s="44"/>
      <c r="K310" s="44"/>
      <c r="L310" s="44"/>
      <c r="M310" s="44"/>
      <c r="N310" s="27"/>
      <c r="O310" s="27"/>
      <c r="P310" s="27"/>
      <c r="Q310" s="415"/>
    </row>
    <row r="311" spans="2:17">
      <c r="B311" s="42"/>
      <c r="C311" s="42"/>
      <c r="D311" s="42"/>
      <c r="E311" s="43"/>
      <c r="F311" s="43"/>
      <c r="G311" s="44"/>
      <c r="H311" s="44"/>
      <c r="I311" s="44"/>
      <c r="J311" s="44"/>
      <c r="K311" s="44"/>
      <c r="L311" s="44"/>
      <c r="M311" s="44"/>
      <c r="N311" s="27"/>
      <c r="O311" s="27"/>
      <c r="P311" s="27"/>
      <c r="Q311" s="415"/>
    </row>
    <row r="312" spans="2:17">
      <c r="B312" s="42"/>
      <c r="C312" s="42"/>
      <c r="D312" s="42"/>
      <c r="E312" s="43"/>
      <c r="F312" s="43"/>
      <c r="G312" s="44"/>
      <c r="H312" s="44"/>
      <c r="I312" s="44"/>
      <c r="J312" s="44"/>
      <c r="K312" s="44"/>
      <c r="L312" s="44"/>
      <c r="M312" s="44"/>
      <c r="N312" s="27"/>
      <c r="O312" s="27"/>
      <c r="P312" s="27"/>
      <c r="Q312" s="415"/>
    </row>
    <row r="313" spans="2:17">
      <c r="B313" s="42"/>
      <c r="C313" s="42"/>
      <c r="D313" s="42"/>
      <c r="E313" s="43"/>
      <c r="F313" s="43"/>
      <c r="G313" s="44"/>
      <c r="H313" s="44"/>
      <c r="I313" s="44"/>
      <c r="J313" s="44"/>
      <c r="K313" s="44"/>
      <c r="L313" s="44"/>
      <c r="M313" s="44"/>
      <c r="N313" s="27"/>
      <c r="O313" s="27"/>
      <c r="P313" s="27"/>
      <c r="Q313" s="415"/>
    </row>
    <row r="314" spans="2:17">
      <c r="B314" s="42"/>
      <c r="C314" s="42"/>
      <c r="D314" s="42"/>
      <c r="E314" s="43"/>
      <c r="F314" s="43"/>
      <c r="G314" s="44"/>
      <c r="H314" s="44"/>
      <c r="I314" s="44"/>
      <c r="J314" s="44"/>
      <c r="K314" s="44"/>
      <c r="L314" s="44"/>
      <c r="M314" s="44"/>
      <c r="N314" s="27"/>
      <c r="O314" s="27"/>
      <c r="P314" s="27"/>
      <c r="Q314" s="415"/>
    </row>
    <row r="315" spans="2:17">
      <c r="B315" s="42"/>
      <c r="C315" s="42"/>
      <c r="D315" s="42"/>
      <c r="E315" s="43"/>
      <c r="F315" s="43"/>
      <c r="G315" s="44"/>
      <c r="H315" s="44"/>
      <c r="I315" s="44"/>
      <c r="J315" s="44"/>
      <c r="K315" s="44"/>
      <c r="L315" s="44"/>
      <c r="M315" s="44"/>
      <c r="N315" s="27"/>
      <c r="O315" s="27"/>
      <c r="P315" s="27"/>
      <c r="Q315" s="415"/>
    </row>
    <row r="316" spans="2:17">
      <c r="B316" s="42"/>
      <c r="C316" s="42"/>
      <c r="D316" s="42"/>
      <c r="E316" s="43"/>
      <c r="F316" s="43"/>
      <c r="G316" s="44"/>
      <c r="H316" s="44"/>
      <c r="I316" s="44"/>
      <c r="J316" s="44"/>
      <c r="K316" s="44"/>
      <c r="L316" s="44"/>
      <c r="M316" s="44"/>
      <c r="N316" s="27"/>
      <c r="O316" s="27"/>
      <c r="P316" s="27"/>
      <c r="Q316" s="415"/>
    </row>
    <row r="317" spans="2:17">
      <c r="B317" s="42"/>
      <c r="C317" s="42"/>
      <c r="D317" s="42"/>
      <c r="E317" s="43"/>
      <c r="F317" s="43"/>
      <c r="G317" s="44"/>
      <c r="H317" s="44"/>
      <c r="I317" s="44"/>
      <c r="J317" s="44"/>
      <c r="K317" s="44"/>
      <c r="L317" s="44"/>
      <c r="M317" s="44"/>
      <c r="N317" s="27"/>
      <c r="O317" s="27"/>
      <c r="P317" s="27"/>
      <c r="Q317" s="415"/>
    </row>
    <row r="318" spans="2:17">
      <c r="B318" s="42"/>
      <c r="C318" s="42"/>
      <c r="D318" s="42"/>
      <c r="E318" s="43"/>
      <c r="F318" s="43"/>
      <c r="G318" s="44"/>
      <c r="H318" s="44"/>
      <c r="I318" s="44"/>
      <c r="J318" s="44"/>
      <c r="K318" s="44"/>
      <c r="L318" s="44"/>
      <c r="M318" s="44"/>
      <c r="N318" s="27"/>
      <c r="O318" s="27"/>
      <c r="P318" s="27"/>
      <c r="Q318" s="415"/>
    </row>
    <row r="319" spans="2:17">
      <c r="B319" s="42"/>
      <c r="C319" s="42"/>
      <c r="D319" s="42"/>
      <c r="E319" s="43"/>
      <c r="F319" s="43"/>
      <c r="G319" s="44"/>
      <c r="H319" s="44"/>
      <c r="I319" s="44"/>
      <c r="J319" s="44"/>
      <c r="K319" s="44"/>
      <c r="L319" s="44"/>
      <c r="M319" s="44"/>
      <c r="N319" s="27"/>
      <c r="O319" s="27"/>
      <c r="P319" s="27"/>
      <c r="Q319" s="415"/>
    </row>
    <row r="320" spans="2:17">
      <c r="B320" s="42"/>
      <c r="C320" s="42"/>
      <c r="D320" s="42"/>
      <c r="E320" s="43"/>
      <c r="F320" s="43"/>
      <c r="G320" s="44"/>
      <c r="H320" s="44"/>
      <c r="I320" s="44"/>
      <c r="J320" s="44"/>
      <c r="K320" s="44"/>
      <c r="L320" s="44"/>
      <c r="M320" s="44"/>
      <c r="N320" s="27"/>
      <c r="O320" s="27"/>
      <c r="P320" s="27"/>
      <c r="Q320" s="415"/>
    </row>
    <row r="321" spans="2:17">
      <c r="B321" s="42"/>
      <c r="C321" s="42"/>
      <c r="D321" s="42"/>
      <c r="E321" s="43"/>
      <c r="F321" s="43"/>
      <c r="G321" s="44"/>
      <c r="H321" s="44"/>
      <c r="I321" s="44"/>
      <c r="J321" s="44"/>
      <c r="K321" s="44"/>
      <c r="L321" s="44"/>
      <c r="M321" s="44"/>
      <c r="N321" s="27"/>
      <c r="O321" s="27"/>
      <c r="P321" s="27"/>
      <c r="Q321" s="415"/>
    </row>
    <row r="322" spans="2:17">
      <c r="B322" s="42"/>
      <c r="C322" s="42"/>
      <c r="D322" s="42"/>
      <c r="E322" s="43"/>
      <c r="F322" s="43"/>
      <c r="G322" s="44"/>
      <c r="H322" s="44"/>
      <c r="I322" s="44"/>
      <c r="J322" s="44"/>
      <c r="K322" s="44"/>
      <c r="L322" s="44"/>
      <c r="M322" s="44"/>
      <c r="N322" s="27"/>
      <c r="O322" s="27"/>
      <c r="P322" s="27"/>
      <c r="Q322" s="415"/>
    </row>
    <row r="323" spans="2:17">
      <c r="B323" s="42"/>
      <c r="C323" s="42"/>
      <c r="D323" s="42"/>
      <c r="E323" s="43"/>
      <c r="F323" s="43"/>
      <c r="G323" s="44"/>
      <c r="H323" s="44"/>
      <c r="I323" s="44"/>
      <c r="J323" s="44"/>
      <c r="K323" s="44"/>
      <c r="L323" s="44"/>
      <c r="M323" s="44"/>
      <c r="N323" s="27"/>
      <c r="O323" s="27"/>
      <c r="P323" s="27"/>
      <c r="Q323" s="415"/>
    </row>
    <row r="324" spans="2:17">
      <c r="B324" s="42"/>
      <c r="C324" s="42"/>
      <c r="D324" s="42"/>
      <c r="E324" s="43"/>
      <c r="F324" s="43"/>
      <c r="G324" s="44"/>
      <c r="H324" s="44"/>
      <c r="I324" s="44"/>
      <c r="J324" s="44"/>
      <c r="K324" s="44"/>
      <c r="L324" s="44"/>
      <c r="M324" s="44"/>
      <c r="N324" s="27"/>
      <c r="O324" s="27"/>
      <c r="P324" s="27"/>
      <c r="Q324" s="415"/>
    </row>
    <row r="325" spans="2:17">
      <c r="B325" s="42"/>
      <c r="C325" s="42"/>
      <c r="D325" s="42"/>
      <c r="E325" s="43"/>
      <c r="F325" s="43"/>
      <c r="G325" s="44"/>
      <c r="H325" s="44"/>
      <c r="I325" s="44"/>
      <c r="J325" s="44"/>
      <c r="K325" s="44"/>
      <c r="L325" s="44"/>
      <c r="M325" s="44"/>
      <c r="N325" s="27"/>
      <c r="O325" s="27"/>
      <c r="P325" s="27"/>
      <c r="Q325" s="415"/>
    </row>
    <row r="326" spans="2:17">
      <c r="B326" s="42"/>
      <c r="C326" s="42"/>
      <c r="D326" s="42"/>
      <c r="E326" s="43"/>
      <c r="F326" s="43"/>
      <c r="G326" s="44"/>
      <c r="H326" s="44"/>
      <c r="I326" s="44"/>
      <c r="J326" s="44"/>
      <c r="K326" s="44"/>
      <c r="L326" s="44"/>
      <c r="M326" s="44"/>
      <c r="N326" s="27"/>
      <c r="O326" s="27"/>
      <c r="P326" s="27"/>
      <c r="Q326" s="415"/>
    </row>
    <row r="327" spans="2:17">
      <c r="B327" s="42"/>
      <c r="C327" s="42"/>
      <c r="D327" s="42"/>
      <c r="E327" s="43"/>
      <c r="F327" s="43"/>
      <c r="G327" s="44"/>
      <c r="H327" s="44"/>
      <c r="I327" s="44"/>
      <c r="J327" s="44"/>
      <c r="K327" s="44"/>
      <c r="L327" s="44"/>
      <c r="M327" s="44"/>
      <c r="N327" s="27"/>
      <c r="O327" s="27"/>
      <c r="P327" s="27"/>
      <c r="Q327" s="415"/>
    </row>
    <row r="328" spans="2:17">
      <c r="B328" s="42"/>
      <c r="C328" s="42"/>
      <c r="D328" s="42"/>
      <c r="E328" s="43"/>
      <c r="F328" s="43"/>
      <c r="G328" s="44"/>
      <c r="H328" s="44"/>
      <c r="I328" s="44"/>
      <c r="J328" s="44"/>
      <c r="K328" s="44"/>
      <c r="L328" s="44"/>
      <c r="M328" s="44"/>
      <c r="N328" s="27"/>
      <c r="O328" s="27"/>
      <c r="P328" s="27"/>
      <c r="Q328" s="415"/>
    </row>
    <row r="329" spans="2:17">
      <c r="B329" s="42"/>
      <c r="C329" s="42"/>
      <c r="D329" s="42"/>
      <c r="E329" s="43"/>
      <c r="F329" s="43"/>
      <c r="G329" s="44"/>
      <c r="H329" s="44"/>
      <c r="I329" s="44"/>
      <c r="J329" s="44"/>
      <c r="K329" s="44"/>
      <c r="L329" s="44"/>
      <c r="M329" s="44"/>
      <c r="N329" s="27"/>
      <c r="O329" s="27"/>
      <c r="P329" s="27"/>
      <c r="Q329" s="415"/>
    </row>
    <row r="330" spans="2:17">
      <c r="B330" s="42"/>
      <c r="C330" s="42"/>
      <c r="D330" s="42"/>
      <c r="E330" s="43"/>
      <c r="F330" s="43"/>
      <c r="G330" s="44"/>
      <c r="H330" s="44"/>
      <c r="I330" s="44"/>
      <c r="J330" s="44"/>
      <c r="K330" s="44"/>
      <c r="L330" s="44"/>
      <c r="M330" s="44"/>
      <c r="N330" s="27"/>
      <c r="O330" s="27"/>
      <c r="P330" s="27"/>
      <c r="Q330" s="415"/>
    </row>
    <row r="331" spans="2:17">
      <c r="B331" s="42"/>
      <c r="C331" s="42"/>
      <c r="D331" s="42"/>
      <c r="E331" s="43"/>
      <c r="F331" s="43"/>
      <c r="G331" s="44"/>
      <c r="H331" s="44"/>
      <c r="I331" s="44"/>
      <c r="J331" s="44"/>
      <c r="K331" s="44"/>
      <c r="L331" s="44"/>
      <c r="M331" s="44"/>
      <c r="N331" s="27"/>
      <c r="O331" s="27"/>
      <c r="P331" s="27"/>
      <c r="Q331" s="415"/>
    </row>
    <row r="332" spans="2:17">
      <c r="B332" s="42"/>
      <c r="C332" s="42"/>
      <c r="D332" s="42"/>
      <c r="E332" s="43"/>
      <c r="F332" s="43"/>
      <c r="G332" s="44"/>
      <c r="H332" s="44"/>
      <c r="I332" s="44"/>
      <c r="J332" s="44"/>
      <c r="K332" s="44"/>
      <c r="L332" s="44"/>
      <c r="M332" s="44"/>
      <c r="N332" s="27"/>
      <c r="O332" s="27"/>
      <c r="P332" s="27"/>
      <c r="Q332" s="415"/>
    </row>
    <row r="333" spans="2:17">
      <c r="B333" s="42"/>
      <c r="C333" s="42"/>
      <c r="D333" s="42"/>
      <c r="E333" s="43"/>
      <c r="F333" s="43"/>
      <c r="G333" s="44"/>
      <c r="H333" s="44"/>
      <c r="I333" s="44"/>
      <c r="J333" s="44"/>
      <c r="K333" s="44"/>
      <c r="L333" s="44"/>
      <c r="M333" s="44"/>
      <c r="N333" s="27"/>
      <c r="O333" s="27"/>
      <c r="P333" s="27"/>
      <c r="Q333" s="415"/>
    </row>
    <row r="334" spans="2:17">
      <c r="B334" s="42"/>
      <c r="C334" s="42"/>
      <c r="D334" s="42"/>
      <c r="E334" s="43"/>
      <c r="F334" s="43"/>
      <c r="G334" s="44"/>
      <c r="H334" s="44"/>
      <c r="I334" s="44"/>
      <c r="J334" s="44"/>
      <c r="K334" s="44"/>
      <c r="L334" s="44"/>
      <c r="M334" s="44"/>
      <c r="N334" s="27"/>
      <c r="O334" s="27"/>
      <c r="P334" s="27"/>
      <c r="Q334" s="415"/>
    </row>
    <row r="335" spans="2:17">
      <c r="B335" s="42"/>
      <c r="C335" s="42"/>
      <c r="D335" s="42"/>
      <c r="E335" s="43"/>
      <c r="F335" s="43"/>
      <c r="G335" s="44"/>
      <c r="H335" s="44"/>
      <c r="I335" s="44"/>
      <c r="J335" s="44"/>
      <c r="K335" s="44"/>
      <c r="L335" s="44"/>
      <c r="M335" s="44"/>
      <c r="N335" s="27"/>
      <c r="O335" s="27"/>
      <c r="P335" s="27"/>
      <c r="Q335" s="415"/>
    </row>
    <row r="336" spans="2:17">
      <c r="B336" s="42"/>
      <c r="C336" s="42"/>
      <c r="D336" s="42"/>
      <c r="E336" s="43"/>
      <c r="F336" s="43"/>
      <c r="G336" s="44"/>
      <c r="H336" s="44"/>
      <c r="I336" s="44"/>
      <c r="J336" s="44"/>
      <c r="K336" s="44"/>
      <c r="L336" s="44"/>
      <c r="M336" s="44"/>
      <c r="N336" s="27"/>
      <c r="O336" s="27"/>
      <c r="P336" s="27"/>
      <c r="Q336" s="415"/>
    </row>
    <row r="337" spans="2:17">
      <c r="B337" s="42"/>
      <c r="C337" s="42"/>
      <c r="D337" s="42"/>
      <c r="E337" s="43"/>
      <c r="F337" s="43"/>
      <c r="G337" s="44"/>
      <c r="H337" s="44"/>
      <c r="I337" s="44"/>
      <c r="J337" s="44"/>
      <c r="K337" s="44"/>
      <c r="L337" s="44"/>
      <c r="M337" s="44"/>
      <c r="N337" s="27"/>
      <c r="O337" s="27"/>
      <c r="P337" s="27"/>
      <c r="Q337" s="415"/>
    </row>
    <row r="338" spans="2:17">
      <c r="B338" s="42"/>
      <c r="C338" s="42"/>
      <c r="D338" s="42"/>
      <c r="E338" s="43"/>
      <c r="F338" s="43"/>
      <c r="G338" s="44"/>
      <c r="H338" s="44"/>
      <c r="I338" s="44"/>
      <c r="J338" s="44"/>
      <c r="K338" s="44"/>
      <c r="L338" s="44"/>
      <c r="M338" s="44"/>
      <c r="N338" s="27"/>
      <c r="O338" s="27"/>
      <c r="P338" s="27"/>
      <c r="Q338" s="415"/>
    </row>
    <row r="339" spans="2:17">
      <c r="B339" s="42"/>
      <c r="C339" s="42"/>
      <c r="D339" s="42"/>
      <c r="E339" s="43"/>
      <c r="F339" s="43"/>
      <c r="G339" s="44"/>
      <c r="H339" s="44"/>
      <c r="I339" s="44"/>
      <c r="J339" s="44"/>
      <c r="K339" s="44"/>
      <c r="L339" s="44"/>
      <c r="M339" s="44"/>
      <c r="N339" s="27"/>
      <c r="O339" s="27"/>
      <c r="P339" s="27"/>
      <c r="Q339" s="415"/>
    </row>
    <row r="340" spans="2:17">
      <c r="B340" s="42"/>
      <c r="C340" s="42"/>
      <c r="D340" s="42"/>
      <c r="E340" s="43"/>
      <c r="F340" s="43"/>
      <c r="G340" s="44"/>
      <c r="H340" s="44"/>
      <c r="I340" s="44"/>
      <c r="J340" s="44"/>
      <c r="K340" s="44"/>
      <c r="L340" s="44"/>
      <c r="M340" s="44"/>
      <c r="N340" s="27"/>
      <c r="O340" s="27"/>
      <c r="P340" s="27"/>
      <c r="Q340" s="415"/>
    </row>
    <row r="341" spans="2:17">
      <c r="B341" s="42"/>
      <c r="C341" s="42"/>
      <c r="D341" s="42"/>
      <c r="E341" s="43"/>
      <c r="F341" s="43"/>
      <c r="G341" s="44"/>
      <c r="H341" s="44"/>
      <c r="I341" s="44"/>
      <c r="J341" s="44"/>
      <c r="K341" s="44"/>
      <c r="L341" s="44"/>
      <c r="M341" s="44"/>
      <c r="N341" s="27"/>
      <c r="O341" s="27"/>
      <c r="P341" s="27"/>
      <c r="Q341" s="415"/>
    </row>
    <row r="342" spans="2:17">
      <c r="B342" s="42"/>
      <c r="C342" s="42"/>
      <c r="D342" s="42"/>
      <c r="E342" s="43"/>
      <c r="F342" s="43"/>
      <c r="G342" s="44"/>
      <c r="H342" s="44"/>
      <c r="I342" s="44"/>
      <c r="J342" s="44"/>
      <c r="K342" s="44"/>
      <c r="L342" s="44"/>
      <c r="M342" s="44"/>
      <c r="N342" s="27"/>
      <c r="O342" s="27"/>
      <c r="P342" s="27"/>
      <c r="Q342" s="415"/>
    </row>
    <row r="343" spans="2:17">
      <c r="B343" s="42"/>
      <c r="C343" s="42"/>
      <c r="D343" s="42"/>
      <c r="E343" s="43"/>
      <c r="F343" s="43"/>
      <c r="G343" s="44"/>
      <c r="H343" s="44"/>
      <c r="I343" s="44"/>
      <c r="J343" s="44"/>
      <c r="K343" s="44"/>
      <c r="L343" s="44"/>
      <c r="M343" s="44"/>
      <c r="N343" s="27"/>
      <c r="O343" s="27"/>
      <c r="P343" s="27"/>
      <c r="Q343" s="415"/>
    </row>
    <row r="344" spans="2:17">
      <c r="B344" s="42"/>
      <c r="C344" s="42"/>
      <c r="D344" s="42"/>
      <c r="E344" s="43"/>
      <c r="F344" s="43"/>
      <c r="G344" s="44"/>
      <c r="H344" s="44"/>
      <c r="I344" s="44"/>
      <c r="J344" s="44"/>
      <c r="K344" s="44"/>
      <c r="L344" s="44"/>
      <c r="M344" s="44"/>
      <c r="N344" s="27"/>
      <c r="O344" s="27"/>
      <c r="P344" s="27"/>
      <c r="Q344" s="415"/>
    </row>
    <row r="345" spans="2:17">
      <c r="B345" s="42"/>
      <c r="C345" s="42"/>
      <c r="D345" s="42"/>
      <c r="E345" s="43"/>
      <c r="F345" s="43"/>
      <c r="G345" s="44"/>
      <c r="H345" s="44"/>
      <c r="I345" s="44"/>
      <c r="J345" s="44"/>
      <c r="K345" s="44"/>
      <c r="L345" s="44"/>
      <c r="M345" s="44"/>
      <c r="N345" s="27"/>
      <c r="O345" s="27"/>
      <c r="P345" s="27"/>
      <c r="Q345" s="415"/>
    </row>
    <row r="346" spans="2:17">
      <c r="B346" s="42"/>
      <c r="C346" s="42"/>
      <c r="D346" s="42"/>
      <c r="E346" s="43"/>
      <c r="F346" s="43"/>
      <c r="G346" s="44"/>
      <c r="H346" s="44"/>
      <c r="I346" s="44"/>
      <c r="J346" s="44"/>
      <c r="K346" s="44"/>
      <c r="L346" s="44"/>
      <c r="M346" s="44"/>
      <c r="N346" s="27"/>
      <c r="O346" s="27"/>
      <c r="P346" s="27"/>
      <c r="Q346" s="415"/>
    </row>
    <row r="347" spans="2:17">
      <c r="B347" s="42"/>
      <c r="C347" s="42"/>
      <c r="D347" s="42"/>
      <c r="E347" s="43"/>
      <c r="F347" s="43"/>
      <c r="G347" s="44"/>
      <c r="H347" s="44"/>
      <c r="I347" s="44"/>
      <c r="J347" s="44"/>
      <c r="K347" s="44"/>
      <c r="L347" s="44"/>
      <c r="M347" s="44"/>
      <c r="N347" s="27"/>
      <c r="O347" s="27"/>
      <c r="P347" s="27"/>
      <c r="Q347" s="415"/>
    </row>
    <row r="348" spans="2:17">
      <c r="B348" s="42"/>
      <c r="C348" s="42"/>
      <c r="D348" s="42"/>
      <c r="E348" s="43"/>
      <c r="F348" s="43"/>
      <c r="G348" s="44"/>
      <c r="H348" s="44"/>
      <c r="I348" s="44"/>
      <c r="J348" s="44"/>
      <c r="K348" s="44"/>
      <c r="L348" s="44"/>
      <c r="M348" s="44"/>
      <c r="N348" s="27"/>
      <c r="O348" s="27"/>
      <c r="P348" s="27"/>
      <c r="Q348" s="415"/>
    </row>
    <row r="349" spans="2:17">
      <c r="B349" s="42"/>
      <c r="C349" s="42"/>
      <c r="D349" s="42"/>
      <c r="E349" s="43"/>
      <c r="F349" s="43"/>
      <c r="G349" s="44"/>
      <c r="H349" s="44"/>
      <c r="I349" s="44"/>
      <c r="J349" s="44"/>
      <c r="K349" s="44"/>
      <c r="L349" s="44"/>
      <c r="M349" s="44"/>
      <c r="N349" s="27"/>
      <c r="O349" s="27"/>
      <c r="P349" s="27"/>
      <c r="Q349" s="415"/>
    </row>
    <row r="350" spans="2:17">
      <c r="B350" s="42"/>
      <c r="C350" s="42"/>
      <c r="D350" s="42"/>
      <c r="E350" s="43"/>
      <c r="F350" s="43"/>
      <c r="G350" s="44"/>
      <c r="H350" s="44"/>
      <c r="I350" s="44"/>
      <c r="J350" s="44"/>
      <c r="K350" s="44"/>
      <c r="L350" s="44"/>
      <c r="M350" s="44"/>
      <c r="N350" s="27"/>
      <c r="O350" s="27"/>
      <c r="P350" s="27"/>
      <c r="Q350" s="415"/>
    </row>
    <row r="351" spans="2:17">
      <c r="B351" s="42"/>
      <c r="C351" s="42"/>
      <c r="D351" s="42"/>
      <c r="E351" s="43"/>
      <c r="F351" s="43"/>
      <c r="G351" s="44"/>
      <c r="H351" s="44"/>
      <c r="I351" s="44"/>
      <c r="J351" s="44"/>
      <c r="K351" s="44"/>
      <c r="L351" s="44"/>
      <c r="M351" s="44"/>
      <c r="N351" s="27"/>
      <c r="O351" s="27"/>
      <c r="P351" s="27"/>
      <c r="Q351" s="415"/>
    </row>
    <row r="352" spans="2:17">
      <c r="B352" s="42"/>
      <c r="C352" s="42"/>
      <c r="D352" s="42"/>
      <c r="E352" s="43"/>
      <c r="F352" s="43"/>
      <c r="G352" s="44"/>
      <c r="H352" s="44"/>
      <c r="I352" s="44"/>
      <c r="J352" s="44"/>
      <c r="K352" s="44"/>
      <c r="L352" s="44"/>
      <c r="M352" s="44"/>
      <c r="N352" s="27"/>
      <c r="O352" s="27"/>
      <c r="P352" s="27"/>
      <c r="Q352" s="415"/>
    </row>
    <row r="353" spans="2:17">
      <c r="B353" s="42"/>
      <c r="C353" s="42"/>
      <c r="D353" s="42"/>
      <c r="E353" s="43"/>
      <c r="F353" s="43"/>
      <c r="G353" s="44"/>
      <c r="H353" s="44"/>
      <c r="I353" s="44"/>
      <c r="J353" s="44"/>
      <c r="K353" s="44"/>
      <c r="L353" s="44"/>
      <c r="M353" s="44"/>
      <c r="N353" s="27"/>
      <c r="O353" s="27"/>
      <c r="P353" s="27"/>
      <c r="Q353" s="415"/>
    </row>
    <row r="354" spans="2:17">
      <c r="B354" s="42"/>
      <c r="C354" s="42"/>
      <c r="D354" s="42"/>
      <c r="E354" s="43"/>
      <c r="F354" s="43"/>
      <c r="G354" s="44"/>
      <c r="H354" s="44"/>
      <c r="I354" s="44"/>
      <c r="J354" s="44"/>
      <c r="K354" s="44"/>
      <c r="L354" s="44"/>
      <c r="M354" s="44"/>
      <c r="N354" s="27"/>
      <c r="O354" s="27"/>
      <c r="P354" s="27"/>
      <c r="Q354" s="415"/>
    </row>
    <row r="355" spans="2:17">
      <c r="B355" s="42"/>
      <c r="C355" s="42"/>
      <c r="D355" s="42"/>
      <c r="E355" s="43"/>
      <c r="F355" s="43"/>
      <c r="G355" s="44"/>
      <c r="H355" s="44"/>
      <c r="I355" s="44"/>
      <c r="J355" s="44"/>
      <c r="K355" s="44"/>
      <c r="L355" s="44"/>
      <c r="M355" s="44"/>
      <c r="N355" s="27"/>
      <c r="O355" s="27"/>
      <c r="P355" s="27"/>
      <c r="Q355" s="415"/>
    </row>
    <row r="356" spans="2:17">
      <c r="B356" s="42"/>
      <c r="C356" s="42"/>
      <c r="D356" s="42"/>
      <c r="E356" s="43"/>
      <c r="F356" s="43"/>
      <c r="G356" s="44"/>
      <c r="H356" s="44"/>
      <c r="I356" s="44"/>
      <c r="J356" s="44"/>
      <c r="K356" s="44"/>
      <c r="L356" s="44"/>
      <c r="M356" s="44"/>
      <c r="N356" s="27"/>
      <c r="O356" s="27"/>
      <c r="P356" s="27"/>
      <c r="Q356" s="415"/>
    </row>
    <row r="357" spans="2:17">
      <c r="B357" s="42"/>
      <c r="C357" s="42"/>
      <c r="D357" s="42"/>
      <c r="E357" s="43"/>
      <c r="F357" s="43"/>
      <c r="G357" s="44"/>
      <c r="H357" s="44"/>
      <c r="I357" s="44"/>
      <c r="J357" s="44"/>
      <c r="K357" s="44"/>
      <c r="L357" s="44"/>
      <c r="M357" s="44"/>
      <c r="N357" s="27"/>
      <c r="O357" s="27"/>
      <c r="P357" s="27"/>
      <c r="Q357" s="415"/>
    </row>
    <row r="358" spans="2:17">
      <c r="B358" s="42"/>
      <c r="C358" s="42"/>
      <c r="D358" s="42"/>
      <c r="E358" s="43"/>
      <c r="F358" s="43"/>
      <c r="G358" s="44"/>
      <c r="H358" s="44"/>
      <c r="I358" s="44"/>
      <c r="J358" s="44"/>
      <c r="K358" s="44"/>
      <c r="L358" s="44"/>
      <c r="M358" s="44"/>
      <c r="N358" s="27"/>
      <c r="O358" s="27"/>
      <c r="P358" s="27"/>
      <c r="Q358" s="415"/>
    </row>
    <row r="359" spans="2:17">
      <c r="B359" s="42"/>
      <c r="C359" s="42"/>
      <c r="D359" s="42"/>
      <c r="E359" s="43"/>
      <c r="F359" s="43"/>
      <c r="G359" s="44"/>
      <c r="H359" s="44"/>
      <c r="I359" s="44"/>
      <c r="J359" s="44"/>
      <c r="K359" s="44"/>
      <c r="L359" s="44"/>
      <c r="M359" s="44"/>
      <c r="N359" s="27"/>
      <c r="O359" s="27"/>
      <c r="P359" s="27"/>
      <c r="Q359" s="415"/>
    </row>
    <row r="360" spans="2:17">
      <c r="B360" s="42"/>
      <c r="C360" s="42"/>
      <c r="D360" s="42"/>
      <c r="E360" s="43"/>
      <c r="F360" s="43"/>
      <c r="G360" s="44"/>
      <c r="H360" s="44"/>
      <c r="I360" s="44"/>
      <c r="J360" s="44"/>
      <c r="K360" s="44"/>
      <c r="L360" s="44"/>
      <c r="M360" s="44"/>
      <c r="N360" s="27"/>
      <c r="O360" s="27"/>
      <c r="P360" s="27"/>
      <c r="Q360" s="415"/>
    </row>
    <row r="361" spans="2:17">
      <c r="B361" s="42"/>
      <c r="C361" s="42"/>
      <c r="D361" s="42"/>
      <c r="E361" s="43"/>
      <c r="F361" s="43"/>
      <c r="G361" s="44"/>
      <c r="H361" s="44"/>
      <c r="I361" s="44"/>
      <c r="J361" s="44"/>
      <c r="K361" s="44"/>
      <c r="L361" s="44"/>
      <c r="M361" s="44"/>
      <c r="N361" s="27"/>
      <c r="O361" s="27"/>
      <c r="P361" s="27"/>
      <c r="Q361" s="415"/>
    </row>
    <row r="362" spans="2:17">
      <c r="B362" s="42"/>
      <c r="C362" s="42"/>
      <c r="D362" s="42"/>
      <c r="E362" s="43"/>
      <c r="F362" s="43"/>
      <c r="G362" s="44"/>
      <c r="H362" s="44"/>
      <c r="I362" s="44"/>
      <c r="J362" s="44"/>
      <c r="K362" s="44"/>
      <c r="L362" s="44"/>
      <c r="M362" s="44"/>
      <c r="N362" s="27"/>
      <c r="O362" s="27"/>
      <c r="P362" s="27"/>
      <c r="Q362" s="415"/>
    </row>
    <row r="363" spans="2:17">
      <c r="B363" s="42"/>
      <c r="C363" s="42"/>
      <c r="D363" s="42"/>
      <c r="E363" s="43"/>
      <c r="F363" s="43"/>
      <c r="G363" s="44"/>
      <c r="H363" s="44"/>
      <c r="I363" s="44"/>
      <c r="J363" s="44"/>
      <c r="K363" s="44"/>
      <c r="L363" s="44"/>
      <c r="M363" s="44"/>
      <c r="N363" s="27"/>
      <c r="O363" s="27"/>
      <c r="P363" s="27"/>
      <c r="Q363" s="415"/>
    </row>
    <row r="364" spans="2:17">
      <c r="B364" s="42"/>
      <c r="C364" s="42"/>
      <c r="D364" s="42"/>
      <c r="E364" s="43"/>
      <c r="F364" s="43"/>
      <c r="G364" s="44"/>
      <c r="H364" s="44"/>
      <c r="I364" s="44"/>
      <c r="J364" s="44"/>
      <c r="K364" s="44"/>
      <c r="L364" s="44"/>
      <c r="M364" s="44"/>
      <c r="N364" s="27"/>
      <c r="O364" s="27"/>
      <c r="P364" s="27"/>
      <c r="Q364" s="415"/>
    </row>
    <row r="365" spans="2:17">
      <c r="B365" s="42"/>
      <c r="C365" s="42"/>
      <c r="D365" s="42"/>
      <c r="E365" s="43"/>
      <c r="F365" s="43"/>
      <c r="G365" s="44"/>
      <c r="H365" s="44"/>
      <c r="I365" s="44"/>
      <c r="J365" s="44"/>
      <c r="K365" s="44"/>
      <c r="L365" s="44"/>
      <c r="M365" s="44"/>
      <c r="N365" s="27"/>
      <c r="O365" s="27"/>
      <c r="P365" s="27"/>
      <c r="Q365" s="415"/>
    </row>
    <row r="366" spans="2:17">
      <c r="B366" s="42"/>
      <c r="C366" s="42"/>
      <c r="D366" s="42"/>
      <c r="E366" s="43"/>
      <c r="F366" s="43"/>
      <c r="G366" s="44"/>
      <c r="H366" s="44"/>
      <c r="I366" s="44"/>
      <c r="J366" s="44"/>
      <c r="K366" s="44"/>
      <c r="L366" s="44"/>
      <c r="M366" s="44"/>
      <c r="N366" s="27"/>
      <c r="O366" s="27"/>
      <c r="P366" s="27"/>
      <c r="Q366" s="415"/>
    </row>
    <row r="367" spans="2:17">
      <c r="B367" s="42"/>
      <c r="C367" s="42"/>
      <c r="D367" s="42"/>
      <c r="E367" s="43"/>
      <c r="F367" s="43"/>
      <c r="G367" s="44"/>
      <c r="H367" s="44"/>
      <c r="I367" s="44"/>
      <c r="J367" s="44"/>
      <c r="K367" s="44"/>
      <c r="L367" s="44"/>
      <c r="M367" s="44"/>
      <c r="N367" s="27"/>
      <c r="O367" s="27"/>
      <c r="P367" s="27"/>
      <c r="Q367" s="415"/>
    </row>
    <row r="368" spans="2:17">
      <c r="B368" s="42"/>
      <c r="C368" s="42"/>
      <c r="D368" s="42"/>
      <c r="E368" s="43"/>
      <c r="F368" s="43"/>
      <c r="G368" s="44"/>
      <c r="H368" s="44"/>
      <c r="I368" s="44"/>
      <c r="J368" s="44"/>
      <c r="K368" s="44"/>
      <c r="L368" s="44"/>
      <c r="M368" s="44"/>
      <c r="N368" s="27"/>
      <c r="O368" s="27"/>
      <c r="P368" s="27"/>
      <c r="Q368" s="415"/>
    </row>
    <row r="369" spans="2:17">
      <c r="B369" s="42"/>
      <c r="C369" s="42"/>
      <c r="D369" s="42"/>
      <c r="E369" s="43"/>
      <c r="F369" s="43"/>
      <c r="G369" s="44"/>
      <c r="H369" s="44"/>
      <c r="I369" s="44"/>
      <c r="J369" s="44"/>
      <c r="K369" s="44"/>
      <c r="L369" s="44"/>
      <c r="M369" s="44"/>
      <c r="N369" s="27"/>
      <c r="O369" s="27"/>
      <c r="P369" s="27"/>
      <c r="Q369" s="415"/>
    </row>
    <row r="370" spans="2:17">
      <c r="B370" s="42"/>
      <c r="C370" s="42"/>
      <c r="D370" s="42"/>
      <c r="E370" s="43"/>
      <c r="F370" s="43"/>
      <c r="G370" s="44"/>
      <c r="H370" s="44"/>
      <c r="I370" s="44"/>
      <c r="J370" s="44"/>
      <c r="K370" s="44"/>
      <c r="L370" s="44"/>
      <c r="M370" s="44"/>
      <c r="N370" s="27"/>
      <c r="O370" s="27"/>
      <c r="P370" s="27"/>
      <c r="Q370" s="415"/>
    </row>
    <row r="371" spans="2:17">
      <c r="B371" s="42"/>
      <c r="C371" s="42"/>
      <c r="D371" s="42"/>
      <c r="E371" s="43"/>
      <c r="F371" s="43"/>
      <c r="G371" s="44"/>
      <c r="H371" s="44"/>
      <c r="I371" s="44"/>
      <c r="J371" s="44"/>
      <c r="K371" s="44"/>
      <c r="L371" s="44"/>
      <c r="M371" s="44"/>
      <c r="N371" s="27"/>
      <c r="O371" s="27"/>
      <c r="P371" s="27"/>
      <c r="Q371" s="415"/>
    </row>
    <row r="372" spans="2:17">
      <c r="B372" s="42"/>
      <c r="C372" s="42"/>
      <c r="D372" s="42"/>
      <c r="E372" s="43"/>
      <c r="F372" s="43"/>
      <c r="G372" s="44"/>
      <c r="H372" s="44"/>
      <c r="I372" s="44"/>
      <c r="J372" s="44"/>
      <c r="K372" s="44"/>
      <c r="L372" s="44"/>
      <c r="M372" s="44"/>
      <c r="N372" s="27"/>
      <c r="O372" s="27"/>
      <c r="P372" s="27"/>
      <c r="Q372" s="415"/>
    </row>
    <row r="373" spans="2:17">
      <c r="B373" s="42"/>
      <c r="C373" s="42"/>
      <c r="D373" s="42"/>
      <c r="E373" s="43"/>
      <c r="F373" s="43"/>
      <c r="G373" s="44"/>
      <c r="H373" s="44"/>
      <c r="I373" s="44"/>
      <c r="J373" s="44"/>
      <c r="K373" s="44"/>
      <c r="L373" s="44"/>
      <c r="M373" s="44"/>
      <c r="N373" s="27"/>
      <c r="O373" s="27"/>
      <c r="P373" s="27"/>
      <c r="Q373" s="415"/>
    </row>
    <row r="374" spans="2:17">
      <c r="B374" s="42"/>
      <c r="C374" s="42"/>
      <c r="D374" s="42"/>
      <c r="E374" s="43"/>
      <c r="F374" s="43"/>
      <c r="G374" s="44"/>
      <c r="H374" s="44"/>
      <c r="I374" s="44"/>
      <c r="J374" s="44"/>
      <c r="K374" s="44"/>
      <c r="L374" s="44"/>
      <c r="M374" s="44"/>
      <c r="N374" s="27"/>
      <c r="O374" s="27"/>
      <c r="P374" s="27"/>
      <c r="Q374" s="415"/>
    </row>
    <row r="375" spans="2:17">
      <c r="B375" s="42"/>
      <c r="C375" s="42"/>
      <c r="D375" s="42"/>
      <c r="E375" s="43"/>
      <c r="F375" s="43"/>
      <c r="G375" s="44"/>
      <c r="H375" s="44"/>
      <c r="I375" s="44"/>
      <c r="J375" s="44"/>
      <c r="K375" s="44"/>
      <c r="L375" s="44"/>
      <c r="M375" s="44"/>
      <c r="N375" s="27"/>
      <c r="O375" s="27"/>
      <c r="P375" s="27"/>
      <c r="Q375" s="415"/>
    </row>
    <row r="376" spans="2:17">
      <c r="B376" s="42"/>
      <c r="C376" s="42"/>
      <c r="D376" s="42"/>
      <c r="E376" s="43"/>
      <c r="F376" s="43"/>
      <c r="G376" s="44"/>
      <c r="H376" s="44"/>
      <c r="I376" s="44"/>
      <c r="J376" s="44"/>
      <c r="K376" s="44"/>
      <c r="L376" s="44"/>
      <c r="M376" s="44"/>
      <c r="N376" s="27"/>
      <c r="O376" s="27"/>
      <c r="P376" s="27"/>
      <c r="Q376" s="415"/>
    </row>
    <row r="377" spans="2:17">
      <c r="B377" s="42"/>
      <c r="C377" s="42"/>
      <c r="D377" s="42"/>
      <c r="E377" s="43"/>
      <c r="F377" s="43"/>
      <c r="G377" s="44"/>
      <c r="H377" s="44"/>
      <c r="I377" s="44"/>
      <c r="J377" s="44"/>
      <c r="K377" s="44"/>
      <c r="L377" s="44"/>
      <c r="M377" s="44"/>
      <c r="N377" s="27"/>
      <c r="O377" s="27"/>
      <c r="P377" s="27"/>
      <c r="Q377" s="415"/>
    </row>
    <row r="378" spans="2:17">
      <c r="B378" s="42"/>
      <c r="C378" s="42"/>
      <c r="D378" s="42"/>
      <c r="E378" s="43"/>
      <c r="F378" s="43"/>
      <c r="G378" s="44"/>
      <c r="H378" s="44"/>
      <c r="I378" s="44"/>
      <c r="J378" s="44"/>
      <c r="K378" s="44"/>
      <c r="L378" s="44"/>
      <c r="M378" s="44"/>
      <c r="N378" s="27"/>
      <c r="O378" s="27"/>
      <c r="P378" s="27"/>
      <c r="Q378" s="415"/>
    </row>
    <row r="379" spans="2:17">
      <c r="B379" s="42"/>
      <c r="C379" s="42"/>
      <c r="D379" s="42"/>
      <c r="E379" s="43"/>
      <c r="F379" s="43"/>
      <c r="G379" s="44"/>
      <c r="H379" s="44"/>
      <c r="I379" s="44"/>
      <c r="J379" s="44"/>
      <c r="K379" s="44"/>
      <c r="L379" s="44"/>
      <c r="M379" s="44"/>
      <c r="N379" s="27"/>
      <c r="O379" s="27"/>
      <c r="P379" s="27"/>
      <c r="Q379" s="415"/>
    </row>
    <row r="380" spans="2:17">
      <c r="B380" s="42"/>
      <c r="C380" s="42"/>
      <c r="D380" s="42"/>
      <c r="E380" s="43"/>
      <c r="F380" s="43"/>
      <c r="G380" s="44"/>
      <c r="H380" s="44"/>
      <c r="I380" s="44"/>
      <c r="J380" s="44"/>
      <c r="K380" s="44"/>
      <c r="L380" s="44"/>
      <c r="M380" s="44"/>
      <c r="N380" s="27"/>
      <c r="O380" s="27"/>
      <c r="P380" s="27"/>
      <c r="Q380" s="415"/>
    </row>
    <row r="381" spans="2:17">
      <c r="B381" s="42"/>
      <c r="C381" s="42"/>
      <c r="D381" s="42"/>
      <c r="E381" s="43"/>
      <c r="F381" s="43"/>
      <c r="G381" s="44"/>
      <c r="H381" s="44"/>
      <c r="I381" s="44"/>
      <c r="J381" s="44"/>
      <c r="K381" s="44"/>
      <c r="L381" s="44"/>
      <c r="M381" s="44"/>
      <c r="N381" s="27"/>
      <c r="O381" s="27"/>
      <c r="P381" s="27"/>
      <c r="Q381" s="415"/>
    </row>
    <row r="382" spans="2:17">
      <c r="B382" s="42"/>
      <c r="C382" s="42"/>
      <c r="D382" s="42"/>
      <c r="E382" s="43"/>
      <c r="F382" s="43"/>
      <c r="G382" s="44"/>
      <c r="H382" s="44"/>
      <c r="I382" s="44"/>
      <c r="J382" s="44"/>
      <c r="K382" s="44"/>
      <c r="L382" s="44"/>
      <c r="M382" s="44"/>
      <c r="N382" s="27"/>
      <c r="O382" s="27"/>
      <c r="P382" s="27"/>
      <c r="Q382" s="415"/>
    </row>
    <row r="383" spans="2:17">
      <c r="B383" s="42"/>
      <c r="C383" s="42"/>
      <c r="D383" s="42"/>
      <c r="E383" s="43"/>
      <c r="F383" s="43"/>
      <c r="G383" s="44"/>
      <c r="H383" s="44"/>
      <c r="I383" s="44"/>
      <c r="J383" s="44"/>
      <c r="K383" s="44"/>
      <c r="L383" s="44"/>
      <c r="M383" s="44"/>
      <c r="N383" s="27"/>
      <c r="O383" s="27"/>
      <c r="P383" s="27"/>
      <c r="Q383" s="415"/>
    </row>
    <row r="384" spans="2:17">
      <c r="B384" s="42"/>
      <c r="C384" s="42"/>
      <c r="D384" s="42"/>
      <c r="E384" s="43"/>
      <c r="F384" s="43"/>
      <c r="G384" s="44"/>
      <c r="H384" s="44"/>
      <c r="I384" s="44"/>
      <c r="J384" s="44"/>
      <c r="K384" s="44"/>
      <c r="L384" s="44"/>
      <c r="M384" s="44"/>
      <c r="N384" s="27"/>
      <c r="O384" s="27"/>
      <c r="P384" s="27"/>
      <c r="Q384" s="415"/>
    </row>
    <row r="385" spans="2:17">
      <c r="B385" s="42"/>
      <c r="C385" s="42"/>
      <c r="D385" s="42"/>
      <c r="E385" s="43"/>
      <c r="F385" s="43"/>
      <c r="G385" s="44"/>
      <c r="H385" s="44"/>
      <c r="I385" s="44"/>
      <c r="J385" s="44"/>
      <c r="K385" s="44"/>
      <c r="L385" s="44"/>
      <c r="M385" s="44"/>
      <c r="N385" s="27"/>
      <c r="O385" s="27"/>
      <c r="P385" s="27"/>
      <c r="Q385" s="415"/>
    </row>
    <row r="386" spans="2:17">
      <c r="B386" s="42"/>
      <c r="C386" s="42"/>
      <c r="D386" s="42"/>
      <c r="E386" s="43"/>
      <c r="F386" s="43"/>
      <c r="G386" s="44"/>
      <c r="H386" s="44"/>
      <c r="I386" s="44"/>
      <c r="J386" s="44"/>
      <c r="K386" s="44"/>
      <c r="L386" s="44"/>
      <c r="M386" s="44"/>
      <c r="N386" s="27"/>
      <c r="O386" s="27"/>
      <c r="P386" s="27"/>
      <c r="Q386" s="415"/>
    </row>
    <row r="387" spans="2:17">
      <c r="B387" s="42"/>
      <c r="C387" s="42"/>
      <c r="D387" s="42"/>
      <c r="E387" s="43"/>
      <c r="F387" s="43"/>
      <c r="G387" s="44"/>
      <c r="H387" s="44"/>
      <c r="I387" s="44"/>
      <c r="J387" s="44"/>
      <c r="K387" s="44"/>
      <c r="L387" s="44"/>
      <c r="M387" s="44"/>
      <c r="N387" s="27"/>
      <c r="O387" s="27"/>
      <c r="P387" s="27"/>
      <c r="Q387" s="415"/>
    </row>
    <row r="388" spans="2:17">
      <c r="B388" s="42"/>
      <c r="C388" s="42"/>
      <c r="D388" s="42"/>
      <c r="E388" s="43"/>
      <c r="F388" s="43"/>
      <c r="G388" s="44"/>
      <c r="H388" s="44"/>
      <c r="I388" s="44"/>
      <c r="J388" s="44"/>
      <c r="K388" s="44"/>
      <c r="L388" s="44"/>
      <c r="M388" s="44"/>
      <c r="N388" s="27"/>
      <c r="O388" s="27"/>
      <c r="P388" s="27"/>
      <c r="Q388" s="415"/>
    </row>
    <row r="389" spans="2:17">
      <c r="B389" s="42"/>
      <c r="C389" s="42"/>
      <c r="D389" s="42"/>
      <c r="E389" s="43"/>
      <c r="F389" s="43"/>
      <c r="G389" s="44"/>
      <c r="H389" s="44"/>
      <c r="I389" s="44"/>
      <c r="J389" s="44"/>
      <c r="K389" s="44"/>
      <c r="L389" s="44"/>
      <c r="M389" s="44"/>
      <c r="N389" s="27"/>
      <c r="O389" s="27"/>
      <c r="P389" s="27"/>
      <c r="Q389" s="415"/>
    </row>
    <row r="390" spans="2:17">
      <c r="B390" s="42"/>
      <c r="C390" s="42"/>
      <c r="D390" s="42"/>
      <c r="E390" s="43"/>
      <c r="F390" s="43"/>
      <c r="G390" s="44"/>
      <c r="H390" s="44"/>
      <c r="I390" s="44"/>
      <c r="J390" s="44"/>
      <c r="K390" s="44"/>
      <c r="L390" s="44"/>
      <c r="M390" s="44"/>
      <c r="N390" s="27"/>
      <c r="O390" s="27"/>
      <c r="P390" s="27"/>
      <c r="Q390" s="415"/>
    </row>
    <row r="391" spans="2:17">
      <c r="B391" s="42"/>
      <c r="C391" s="42"/>
      <c r="D391" s="42"/>
      <c r="E391" s="43"/>
      <c r="F391" s="43"/>
      <c r="G391" s="44"/>
      <c r="H391" s="44"/>
      <c r="I391" s="44"/>
      <c r="J391" s="44"/>
      <c r="K391" s="44"/>
      <c r="L391" s="44"/>
      <c r="M391" s="44"/>
      <c r="N391" s="27"/>
      <c r="O391" s="27"/>
      <c r="P391" s="27"/>
      <c r="Q391" s="415"/>
    </row>
    <row r="392" spans="2:17">
      <c r="B392" s="42"/>
      <c r="C392" s="42"/>
      <c r="D392" s="42"/>
      <c r="E392" s="43"/>
      <c r="F392" s="43"/>
      <c r="G392" s="44"/>
      <c r="H392" s="44"/>
      <c r="I392" s="44"/>
      <c r="J392" s="44"/>
      <c r="K392" s="44"/>
      <c r="L392" s="44"/>
      <c r="M392" s="44"/>
      <c r="N392" s="27"/>
      <c r="O392" s="27"/>
      <c r="P392" s="27"/>
      <c r="Q392" s="415"/>
    </row>
    <row r="393" spans="2:17">
      <c r="B393" s="42"/>
      <c r="C393" s="42"/>
      <c r="D393" s="42"/>
      <c r="E393" s="43"/>
      <c r="F393" s="43"/>
      <c r="G393" s="44"/>
      <c r="H393" s="44"/>
      <c r="I393" s="44"/>
      <c r="J393" s="44"/>
      <c r="K393" s="44"/>
      <c r="L393" s="44"/>
      <c r="M393" s="44"/>
      <c r="N393" s="27"/>
      <c r="O393" s="27"/>
      <c r="P393" s="27"/>
      <c r="Q393" s="415"/>
    </row>
    <row r="394" spans="2:17">
      <c r="B394" s="42"/>
      <c r="C394" s="42"/>
      <c r="D394" s="42"/>
      <c r="E394" s="43"/>
      <c r="F394" s="43"/>
      <c r="G394" s="44"/>
      <c r="H394" s="44"/>
      <c r="I394" s="44"/>
      <c r="J394" s="44"/>
      <c r="K394" s="44"/>
      <c r="L394" s="44"/>
      <c r="M394" s="44"/>
      <c r="N394" s="27"/>
      <c r="O394" s="27"/>
      <c r="P394" s="27"/>
      <c r="Q394" s="415"/>
    </row>
    <row r="395" spans="2:17">
      <c r="B395" s="42"/>
      <c r="C395" s="42"/>
      <c r="D395" s="42"/>
      <c r="E395" s="43"/>
      <c r="F395" s="43"/>
      <c r="G395" s="44"/>
      <c r="H395" s="44"/>
      <c r="I395" s="44"/>
      <c r="J395" s="44"/>
      <c r="K395" s="44"/>
      <c r="L395" s="44"/>
      <c r="M395" s="44"/>
      <c r="N395" s="27"/>
      <c r="O395" s="27"/>
      <c r="P395" s="27"/>
      <c r="Q395" s="415"/>
    </row>
    <row r="396" spans="2:17">
      <c r="B396" s="42"/>
      <c r="C396" s="42"/>
      <c r="D396" s="42"/>
      <c r="E396" s="43"/>
      <c r="F396" s="43"/>
      <c r="G396" s="44"/>
      <c r="H396" s="44"/>
      <c r="I396" s="44"/>
      <c r="J396" s="44"/>
      <c r="K396" s="44"/>
      <c r="L396" s="44"/>
      <c r="M396" s="44"/>
      <c r="N396" s="27"/>
      <c r="O396" s="27"/>
      <c r="P396" s="27"/>
      <c r="Q396" s="415"/>
    </row>
    <row r="397" spans="2:17">
      <c r="B397" s="42"/>
      <c r="C397" s="42"/>
      <c r="D397" s="42"/>
      <c r="E397" s="43"/>
      <c r="F397" s="43"/>
      <c r="G397" s="44"/>
      <c r="H397" s="44"/>
      <c r="I397" s="44"/>
      <c r="J397" s="44"/>
      <c r="K397" s="44"/>
      <c r="L397" s="44"/>
      <c r="M397" s="44"/>
      <c r="N397" s="27"/>
      <c r="O397" s="27"/>
      <c r="P397" s="27"/>
      <c r="Q397" s="415"/>
    </row>
    <row r="398" spans="2:17">
      <c r="B398" s="42"/>
      <c r="C398" s="42"/>
      <c r="D398" s="42"/>
      <c r="E398" s="43"/>
      <c r="F398" s="43"/>
      <c r="G398" s="44"/>
      <c r="H398" s="44"/>
      <c r="I398" s="44"/>
      <c r="J398" s="44"/>
      <c r="K398" s="44"/>
      <c r="L398" s="44"/>
      <c r="M398" s="44"/>
      <c r="N398" s="27"/>
      <c r="O398" s="27"/>
      <c r="P398" s="27"/>
      <c r="Q398" s="415"/>
    </row>
    <row r="399" spans="2:17">
      <c r="B399" s="42"/>
      <c r="C399" s="42"/>
      <c r="D399" s="42"/>
      <c r="E399" s="43"/>
      <c r="F399" s="43"/>
      <c r="G399" s="44"/>
      <c r="H399" s="44"/>
      <c r="I399" s="44"/>
      <c r="J399" s="44"/>
      <c r="K399" s="44"/>
      <c r="L399" s="44"/>
      <c r="M399" s="44"/>
      <c r="N399" s="27"/>
      <c r="O399" s="27"/>
      <c r="P399" s="27"/>
      <c r="Q399" s="415"/>
    </row>
    <row r="400" spans="2:17">
      <c r="B400" s="42"/>
      <c r="C400" s="42"/>
      <c r="D400" s="42"/>
      <c r="E400" s="43"/>
      <c r="F400" s="43"/>
      <c r="G400" s="44"/>
      <c r="H400" s="44"/>
      <c r="I400" s="44"/>
      <c r="J400" s="44"/>
      <c r="K400" s="44"/>
      <c r="L400" s="44"/>
      <c r="M400" s="44"/>
      <c r="N400" s="27"/>
      <c r="O400" s="27"/>
      <c r="P400" s="27"/>
      <c r="Q400" s="415"/>
    </row>
    <row r="401" spans="2:17">
      <c r="B401" s="42"/>
      <c r="C401" s="42"/>
      <c r="D401" s="42"/>
      <c r="E401" s="43"/>
      <c r="F401" s="43"/>
      <c r="G401" s="44"/>
      <c r="H401" s="44"/>
      <c r="I401" s="44"/>
      <c r="J401" s="44"/>
      <c r="K401" s="44"/>
      <c r="L401" s="44"/>
      <c r="M401" s="44"/>
      <c r="N401" s="27"/>
      <c r="O401" s="27"/>
      <c r="P401" s="27"/>
      <c r="Q401" s="415"/>
    </row>
    <row r="402" spans="2:17">
      <c r="B402" s="42"/>
      <c r="C402" s="42"/>
      <c r="D402" s="42"/>
      <c r="E402" s="43"/>
      <c r="F402" s="43"/>
      <c r="G402" s="44"/>
      <c r="H402" s="44"/>
      <c r="I402" s="44"/>
      <c r="J402" s="44"/>
      <c r="K402" s="44"/>
      <c r="L402" s="44"/>
      <c r="M402" s="44"/>
      <c r="N402" s="27"/>
      <c r="O402" s="27"/>
      <c r="P402" s="27"/>
      <c r="Q402" s="415"/>
    </row>
    <row r="403" spans="2:17">
      <c r="B403" s="42"/>
      <c r="C403" s="42"/>
      <c r="D403" s="42"/>
      <c r="E403" s="43"/>
      <c r="F403" s="43"/>
      <c r="G403" s="44"/>
      <c r="H403" s="44"/>
      <c r="I403" s="44"/>
      <c r="J403" s="44"/>
      <c r="K403" s="44"/>
      <c r="L403" s="44"/>
      <c r="M403" s="44"/>
      <c r="N403" s="27"/>
      <c r="O403" s="27"/>
      <c r="P403" s="27"/>
      <c r="Q403" s="415"/>
    </row>
    <row r="404" spans="2:17">
      <c r="B404" s="42"/>
      <c r="C404" s="42"/>
      <c r="D404" s="42"/>
      <c r="E404" s="43"/>
      <c r="F404" s="43"/>
      <c r="G404" s="44"/>
      <c r="H404" s="44"/>
      <c r="I404" s="44"/>
      <c r="J404" s="44"/>
      <c r="K404" s="44"/>
      <c r="L404" s="44"/>
      <c r="M404" s="44"/>
      <c r="N404" s="27"/>
      <c r="O404" s="27"/>
      <c r="P404" s="27"/>
      <c r="Q404" s="415"/>
    </row>
    <row r="405" spans="2:17">
      <c r="B405" s="42"/>
      <c r="C405" s="42"/>
      <c r="D405" s="42"/>
      <c r="E405" s="43"/>
      <c r="F405" s="43"/>
      <c r="G405" s="44"/>
      <c r="H405" s="44"/>
      <c r="I405" s="44"/>
      <c r="J405" s="44"/>
      <c r="K405" s="44"/>
      <c r="L405" s="44"/>
      <c r="M405" s="44"/>
      <c r="N405" s="27"/>
      <c r="O405" s="27"/>
      <c r="P405" s="27"/>
      <c r="Q405" s="415"/>
    </row>
    <row r="406" spans="2:17">
      <c r="B406" s="42"/>
      <c r="C406" s="42"/>
      <c r="D406" s="42"/>
      <c r="E406" s="43"/>
      <c r="F406" s="43"/>
      <c r="G406" s="44"/>
      <c r="H406" s="44"/>
      <c r="I406" s="44"/>
      <c r="J406" s="44"/>
      <c r="K406" s="44"/>
      <c r="L406" s="44"/>
      <c r="M406" s="44"/>
      <c r="N406" s="27"/>
      <c r="O406" s="27"/>
      <c r="P406" s="27"/>
      <c r="Q406" s="415"/>
    </row>
    <row r="407" spans="2:17">
      <c r="B407" s="42"/>
      <c r="C407" s="42"/>
      <c r="D407" s="42"/>
      <c r="E407" s="43"/>
      <c r="F407" s="43"/>
      <c r="G407" s="44"/>
      <c r="H407" s="44"/>
      <c r="I407" s="44"/>
      <c r="J407" s="44"/>
      <c r="K407" s="44"/>
      <c r="L407" s="44"/>
      <c r="M407" s="44"/>
      <c r="N407" s="27"/>
      <c r="O407" s="27"/>
      <c r="P407" s="27"/>
      <c r="Q407" s="415"/>
    </row>
    <row r="408" spans="2:17">
      <c r="B408" s="42"/>
      <c r="C408" s="42"/>
      <c r="D408" s="42"/>
      <c r="E408" s="43"/>
      <c r="F408" s="43"/>
      <c r="G408" s="44"/>
      <c r="H408" s="44"/>
      <c r="I408" s="44"/>
      <c r="J408" s="44"/>
      <c r="K408" s="44"/>
      <c r="L408" s="44"/>
      <c r="M408" s="44"/>
      <c r="N408" s="27"/>
      <c r="O408" s="27"/>
      <c r="P408" s="27"/>
      <c r="Q408" s="415"/>
    </row>
    <row r="409" spans="2:17">
      <c r="B409" s="42"/>
      <c r="C409" s="42"/>
      <c r="D409" s="42"/>
      <c r="E409" s="43"/>
      <c r="F409" s="43"/>
      <c r="G409" s="44"/>
      <c r="H409" s="44"/>
      <c r="I409" s="44"/>
      <c r="J409" s="44"/>
      <c r="K409" s="44"/>
      <c r="L409" s="44"/>
      <c r="M409" s="44"/>
      <c r="N409" s="27"/>
      <c r="O409" s="27"/>
      <c r="P409" s="27"/>
      <c r="Q409" s="415"/>
    </row>
    <row r="410" spans="2:17">
      <c r="B410" s="42"/>
      <c r="C410" s="42"/>
      <c r="D410" s="42"/>
      <c r="E410" s="43"/>
      <c r="F410" s="43"/>
      <c r="G410" s="44"/>
      <c r="H410" s="44"/>
      <c r="I410" s="44"/>
      <c r="J410" s="44"/>
      <c r="K410" s="44"/>
      <c r="L410" s="44"/>
      <c r="M410" s="44"/>
      <c r="N410" s="27"/>
      <c r="O410" s="27"/>
      <c r="P410" s="27"/>
      <c r="Q410" s="415"/>
    </row>
    <row r="411" spans="2:17">
      <c r="B411" s="42"/>
      <c r="C411" s="42"/>
      <c r="D411" s="42"/>
      <c r="E411" s="43"/>
      <c r="F411" s="43"/>
      <c r="G411" s="44"/>
      <c r="H411" s="44"/>
      <c r="I411" s="44"/>
      <c r="J411" s="44"/>
      <c r="K411" s="44"/>
      <c r="L411" s="44"/>
      <c r="M411" s="44"/>
      <c r="N411" s="27"/>
      <c r="O411" s="27"/>
      <c r="P411" s="27"/>
      <c r="Q411" s="415"/>
    </row>
    <row r="412" spans="2:17">
      <c r="B412" s="42"/>
      <c r="C412" s="42"/>
      <c r="D412" s="42"/>
      <c r="E412" s="43"/>
      <c r="F412" s="43"/>
      <c r="G412" s="44"/>
      <c r="H412" s="44"/>
      <c r="I412" s="44"/>
      <c r="J412" s="44"/>
      <c r="K412" s="44"/>
      <c r="L412" s="44"/>
      <c r="M412" s="44"/>
      <c r="N412" s="27"/>
      <c r="O412" s="27"/>
      <c r="P412" s="27"/>
      <c r="Q412" s="415"/>
    </row>
    <row r="413" spans="2:17">
      <c r="B413" s="42"/>
      <c r="C413" s="42"/>
      <c r="D413" s="42"/>
      <c r="E413" s="43"/>
      <c r="F413" s="43"/>
      <c r="G413" s="44"/>
      <c r="H413" s="44"/>
      <c r="I413" s="44"/>
      <c r="J413" s="44"/>
      <c r="K413" s="44"/>
      <c r="L413" s="44"/>
      <c r="M413" s="44"/>
      <c r="N413" s="27"/>
      <c r="O413" s="27"/>
      <c r="P413" s="27"/>
      <c r="Q413" s="415"/>
    </row>
    <row r="414" spans="2:17">
      <c r="B414" s="42"/>
      <c r="C414" s="42"/>
      <c r="D414" s="42"/>
      <c r="E414" s="43"/>
      <c r="F414" s="43"/>
      <c r="G414" s="44"/>
      <c r="H414" s="44"/>
      <c r="I414" s="44"/>
      <c r="J414" s="44"/>
      <c r="K414" s="44"/>
      <c r="L414" s="44"/>
      <c r="M414" s="44"/>
      <c r="N414" s="27"/>
      <c r="O414" s="27"/>
      <c r="P414" s="27"/>
      <c r="Q414" s="415"/>
    </row>
    <row r="415" spans="2:17">
      <c r="B415" s="42"/>
      <c r="C415" s="42"/>
      <c r="D415" s="42"/>
      <c r="E415" s="43"/>
      <c r="F415" s="43"/>
      <c r="G415" s="44"/>
      <c r="H415" s="44"/>
      <c r="I415" s="44"/>
      <c r="J415" s="44"/>
      <c r="K415" s="44"/>
      <c r="L415" s="44"/>
      <c r="M415" s="44"/>
      <c r="N415" s="27"/>
      <c r="O415" s="27"/>
      <c r="P415" s="27"/>
      <c r="Q415" s="415"/>
    </row>
    <row r="416" spans="2:17">
      <c r="B416" s="42"/>
      <c r="C416" s="42"/>
      <c r="D416" s="42"/>
      <c r="E416" s="43"/>
      <c r="F416" s="43"/>
      <c r="G416" s="44"/>
      <c r="H416" s="44"/>
      <c r="I416" s="44"/>
      <c r="J416" s="44"/>
      <c r="K416" s="44"/>
      <c r="L416" s="44"/>
      <c r="M416" s="44"/>
      <c r="N416" s="27"/>
      <c r="O416" s="27"/>
      <c r="P416" s="27"/>
      <c r="Q416" s="415"/>
    </row>
    <row r="417" spans="2:17">
      <c r="B417" s="42"/>
      <c r="C417" s="42"/>
      <c r="D417" s="42"/>
      <c r="E417" s="43"/>
      <c r="F417" s="43"/>
      <c r="G417" s="44"/>
      <c r="H417" s="44"/>
      <c r="I417" s="44"/>
      <c r="J417" s="44"/>
      <c r="K417" s="44"/>
      <c r="L417" s="44"/>
      <c r="M417" s="44"/>
      <c r="N417" s="27"/>
      <c r="O417" s="27"/>
      <c r="P417" s="27"/>
      <c r="Q417" s="415"/>
    </row>
    <row r="418" spans="2:17">
      <c r="B418" s="42"/>
      <c r="C418" s="42"/>
      <c r="D418" s="42"/>
      <c r="E418" s="43"/>
      <c r="F418" s="43"/>
      <c r="G418" s="44"/>
      <c r="H418" s="44"/>
      <c r="I418" s="44"/>
      <c r="J418" s="44"/>
      <c r="K418" s="44"/>
      <c r="L418" s="44"/>
      <c r="M418" s="44"/>
      <c r="N418" s="27"/>
      <c r="O418" s="27"/>
      <c r="P418" s="27"/>
      <c r="Q418" s="415"/>
    </row>
    <row r="419" spans="2:17">
      <c r="B419" s="42"/>
      <c r="C419" s="42"/>
      <c r="D419" s="42"/>
      <c r="E419" s="43"/>
      <c r="F419" s="43"/>
      <c r="G419" s="44"/>
      <c r="H419" s="44"/>
      <c r="I419" s="44"/>
      <c r="J419" s="44"/>
      <c r="K419" s="44"/>
      <c r="L419" s="44"/>
      <c r="M419" s="44"/>
      <c r="N419" s="27"/>
      <c r="O419" s="27"/>
      <c r="P419" s="27"/>
      <c r="Q419" s="415"/>
    </row>
    <row r="420" spans="2:17">
      <c r="B420" s="42"/>
      <c r="C420" s="42"/>
      <c r="D420" s="42"/>
      <c r="E420" s="43"/>
      <c r="F420" s="43"/>
      <c r="G420" s="44"/>
      <c r="H420" s="44"/>
      <c r="I420" s="44"/>
      <c r="J420" s="44"/>
      <c r="K420" s="44"/>
      <c r="L420" s="44"/>
      <c r="M420" s="44"/>
      <c r="N420" s="27"/>
      <c r="O420" s="27"/>
      <c r="P420" s="27"/>
      <c r="Q420" s="415"/>
    </row>
    <row r="421" spans="2:17">
      <c r="B421" s="42"/>
      <c r="C421" s="42"/>
      <c r="D421" s="42"/>
      <c r="E421" s="43"/>
      <c r="F421" s="43"/>
      <c r="G421" s="44"/>
      <c r="H421" s="44"/>
      <c r="I421" s="44"/>
      <c r="J421" s="44"/>
      <c r="K421" s="44"/>
      <c r="L421" s="44"/>
      <c r="M421" s="44"/>
      <c r="N421" s="27"/>
      <c r="O421" s="27"/>
      <c r="P421" s="27"/>
      <c r="Q421" s="415"/>
    </row>
    <row r="422" spans="2:17">
      <c r="B422" s="42"/>
      <c r="C422" s="42"/>
      <c r="D422" s="42"/>
      <c r="E422" s="43"/>
      <c r="F422" s="43"/>
      <c r="G422" s="44"/>
      <c r="H422" s="44"/>
      <c r="I422" s="44"/>
      <c r="J422" s="44"/>
      <c r="K422" s="44"/>
      <c r="L422" s="44"/>
      <c r="M422" s="44"/>
      <c r="N422" s="27"/>
      <c r="O422" s="27"/>
      <c r="P422" s="27"/>
      <c r="Q422" s="415"/>
    </row>
    <row r="423" spans="2:17">
      <c r="B423" s="42"/>
      <c r="C423" s="42"/>
      <c r="D423" s="42"/>
      <c r="E423" s="43"/>
      <c r="F423" s="43"/>
      <c r="G423" s="44"/>
      <c r="H423" s="44"/>
      <c r="I423" s="44"/>
      <c r="J423" s="44"/>
      <c r="K423" s="44"/>
      <c r="L423" s="44"/>
      <c r="M423" s="44"/>
      <c r="N423" s="27"/>
      <c r="O423" s="27"/>
      <c r="P423" s="27"/>
      <c r="Q423" s="415"/>
    </row>
    <row r="424" spans="2:17">
      <c r="B424" s="42"/>
      <c r="C424" s="42"/>
      <c r="D424" s="42"/>
      <c r="E424" s="43"/>
      <c r="F424" s="43"/>
      <c r="G424" s="44"/>
      <c r="H424" s="44"/>
      <c r="I424" s="44"/>
      <c r="J424" s="44"/>
      <c r="K424" s="44"/>
      <c r="L424" s="44"/>
      <c r="M424" s="44"/>
      <c r="N424" s="27"/>
      <c r="O424" s="27"/>
      <c r="P424" s="27"/>
      <c r="Q424" s="415"/>
    </row>
    <row r="425" spans="2:17">
      <c r="B425" s="42"/>
      <c r="C425" s="42"/>
      <c r="D425" s="42"/>
      <c r="E425" s="43"/>
      <c r="F425" s="43"/>
      <c r="G425" s="44"/>
      <c r="H425" s="44"/>
      <c r="I425" s="44"/>
      <c r="J425" s="44"/>
      <c r="K425" s="44"/>
      <c r="L425" s="44"/>
      <c r="M425" s="44"/>
      <c r="N425" s="27"/>
      <c r="O425" s="27"/>
      <c r="P425" s="27"/>
      <c r="Q425" s="415"/>
    </row>
    <row r="426" spans="2:17">
      <c r="B426" s="42"/>
      <c r="C426" s="42"/>
      <c r="D426" s="42"/>
      <c r="E426" s="43"/>
      <c r="F426" s="43"/>
      <c r="G426" s="44"/>
      <c r="H426" s="44"/>
      <c r="I426" s="44"/>
      <c r="J426" s="44"/>
      <c r="K426" s="44"/>
      <c r="L426" s="44"/>
      <c r="M426" s="44"/>
      <c r="N426" s="27"/>
      <c r="O426" s="27"/>
      <c r="P426" s="27"/>
      <c r="Q426" s="415"/>
    </row>
    <row r="427" spans="2:17">
      <c r="B427" s="42"/>
      <c r="C427" s="42"/>
      <c r="D427" s="42"/>
      <c r="E427" s="43"/>
      <c r="F427" s="43"/>
      <c r="G427" s="44"/>
      <c r="H427" s="44"/>
      <c r="I427" s="44"/>
      <c r="J427" s="44"/>
      <c r="K427" s="44"/>
      <c r="L427" s="44"/>
      <c r="M427" s="44"/>
      <c r="N427" s="27"/>
      <c r="O427" s="27"/>
      <c r="P427" s="27"/>
      <c r="Q427" s="415"/>
    </row>
    <row r="428" spans="2:17">
      <c r="B428" s="42"/>
      <c r="C428" s="42"/>
      <c r="D428" s="42"/>
      <c r="E428" s="43"/>
      <c r="F428" s="43"/>
      <c r="G428" s="44"/>
      <c r="H428" s="44"/>
      <c r="I428" s="44"/>
      <c r="J428" s="44"/>
      <c r="K428" s="44"/>
      <c r="L428" s="44"/>
      <c r="M428" s="44"/>
      <c r="N428" s="27"/>
      <c r="O428" s="27"/>
      <c r="P428" s="27"/>
      <c r="Q428" s="415"/>
    </row>
    <row r="429" spans="2:17">
      <c r="B429" s="42"/>
      <c r="C429" s="42"/>
      <c r="D429" s="42"/>
      <c r="E429" s="43"/>
      <c r="F429" s="43"/>
      <c r="G429" s="44"/>
      <c r="H429" s="44"/>
      <c r="I429" s="44"/>
      <c r="J429" s="44"/>
      <c r="K429" s="44"/>
      <c r="L429" s="44"/>
      <c r="M429" s="44"/>
      <c r="N429" s="27"/>
      <c r="O429" s="27"/>
      <c r="P429" s="27"/>
      <c r="Q429" s="415"/>
    </row>
    <row r="430" spans="2:17">
      <c r="B430" s="42"/>
      <c r="C430" s="42"/>
      <c r="D430" s="42"/>
      <c r="E430" s="43"/>
      <c r="F430" s="43"/>
      <c r="G430" s="44"/>
      <c r="H430" s="44"/>
      <c r="I430" s="44"/>
      <c r="J430" s="44"/>
      <c r="K430" s="44"/>
      <c r="L430" s="44"/>
      <c r="M430" s="44"/>
      <c r="N430" s="27"/>
      <c r="O430" s="27"/>
      <c r="P430" s="27"/>
      <c r="Q430" s="415"/>
    </row>
    <row r="431" spans="2:17">
      <c r="B431" s="42"/>
      <c r="C431" s="42"/>
      <c r="D431" s="42"/>
      <c r="E431" s="43"/>
      <c r="F431" s="43"/>
      <c r="G431" s="44"/>
      <c r="H431" s="44"/>
      <c r="I431" s="44"/>
      <c r="J431" s="44"/>
      <c r="K431" s="44"/>
      <c r="L431" s="44"/>
      <c r="M431" s="44"/>
      <c r="N431" s="27"/>
      <c r="O431" s="27"/>
      <c r="P431" s="27"/>
      <c r="Q431" s="415"/>
    </row>
    <row r="432" spans="2:17">
      <c r="B432" s="42"/>
      <c r="C432" s="42"/>
      <c r="D432" s="42"/>
      <c r="E432" s="43"/>
      <c r="F432" s="43"/>
      <c r="G432" s="44"/>
      <c r="H432" s="44"/>
      <c r="I432" s="44"/>
      <c r="J432" s="44"/>
      <c r="K432" s="44"/>
      <c r="L432" s="44"/>
      <c r="M432" s="44"/>
      <c r="N432" s="27"/>
      <c r="O432" s="27"/>
      <c r="P432" s="27"/>
      <c r="Q432" s="415"/>
    </row>
    <row r="433" spans="2:17">
      <c r="B433" s="42"/>
      <c r="C433" s="42"/>
      <c r="D433" s="42"/>
      <c r="E433" s="43"/>
      <c r="F433" s="43"/>
      <c r="G433" s="44"/>
      <c r="H433" s="44"/>
      <c r="I433" s="44"/>
      <c r="J433" s="44"/>
      <c r="K433" s="44"/>
      <c r="L433" s="44"/>
      <c r="M433" s="44"/>
      <c r="N433" s="27"/>
      <c r="O433" s="27"/>
      <c r="P433" s="27"/>
      <c r="Q433" s="415"/>
    </row>
    <row r="434" spans="2:17">
      <c r="B434" s="42"/>
      <c r="C434" s="42"/>
      <c r="D434" s="42"/>
      <c r="E434" s="43"/>
      <c r="F434" s="43"/>
      <c r="G434" s="44"/>
      <c r="H434" s="44"/>
      <c r="I434" s="44"/>
      <c r="J434" s="44"/>
      <c r="K434" s="44"/>
      <c r="L434" s="44"/>
      <c r="M434" s="44"/>
      <c r="N434" s="27"/>
      <c r="O434" s="27"/>
      <c r="P434" s="27"/>
      <c r="Q434" s="415"/>
    </row>
    <row r="435" spans="2:17">
      <c r="B435" s="42"/>
      <c r="C435" s="42"/>
      <c r="D435" s="42"/>
      <c r="E435" s="43"/>
      <c r="F435" s="43"/>
      <c r="G435" s="44"/>
      <c r="H435" s="44"/>
      <c r="I435" s="44"/>
      <c r="J435" s="44"/>
      <c r="K435" s="44"/>
      <c r="L435" s="44"/>
      <c r="M435" s="44"/>
      <c r="N435" s="27"/>
      <c r="O435" s="27"/>
      <c r="P435" s="27"/>
      <c r="Q435" s="415"/>
    </row>
    <row r="436" spans="2:17">
      <c r="B436" s="42"/>
      <c r="C436" s="42"/>
      <c r="D436" s="42"/>
      <c r="E436" s="43"/>
      <c r="F436" s="43"/>
      <c r="G436" s="44"/>
      <c r="H436" s="44"/>
      <c r="I436" s="44"/>
      <c r="J436" s="44"/>
      <c r="K436" s="44"/>
      <c r="L436" s="44"/>
      <c r="M436" s="44"/>
      <c r="N436" s="27"/>
      <c r="O436" s="27"/>
      <c r="P436" s="27"/>
      <c r="Q436" s="415"/>
    </row>
    <row r="437" spans="2:17">
      <c r="B437" s="42"/>
      <c r="C437" s="42"/>
      <c r="D437" s="42"/>
      <c r="E437" s="43"/>
      <c r="F437" s="43"/>
      <c r="G437" s="44"/>
      <c r="H437" s="44"/>
      <c r="I437" s="44"/>
      <c r="J437" s="44"/>
      <c r="K437" s="44"/>
      <c r="L437" s="44"/>
      <c r="M437" s="44"/>
      <c r="N437" s="27"/>
      <c r="O437" s="27"/>
      <c r="P437" s="27"/>
      <c r="Q437" s="415"/>
    </row>
    <row r="438" spans="2:17">
      <c r="B438" s="42"/>
      <c r="C438" s="42"/>
      <c r="D438" s="42"/>
      <c r="E438" s="43"/>
      <c r="F438" s="43"/>
      <c r="G438" s="44"/>
      <c r="H438" s="44"/>
      <c r="I438" s="44"/>
      <c r="J438" s="44"/>
      <c r="K438" s="44"/>
      <c r="L438" s="44"/>
      <c r="M438" s="44"/>
      <c r="N438" s="27"/>
      <c r="O438" s="27"/>
      <c r="P438" s="27"/>
      <c r="Q438" s="415"/>
    </row>
    <row r="439" spans="2:17">
      <c r="B439" s="42"/>
      <c r="C439" s="42"/>
      <c r="D439" s="42"/>
      <c r="E439" s="43"/>
      <c r="F439" s="43"/>
      <c r="G439" s="44"/>
      <c r="H439" s="44"/>
      <c r="I439" s="44"/>
      <c r="J439" s="44"/>
      <c r="K439" s="44"/>
      <c r="L439" s="44"/>
      <c r="M439" s="44"/>
      <c r="N439" s="27"/>
      <c r="O439" s="27"/>
      <c r="P439" s="27"/>
      <c r="Q439" s="415"/>
    </row>
    <row r="440" spans="2:17">
      <c r="B440" s="42"/>
      <c r="C440" s="42"/>
      <c r="D440" s="42"/>
      <c r="E440" s="43"/>
      <c r="F440" s="43"/>
      <c r="G440" s="44"/>
      <c r="H440" s="44"/>
      <c r="I440" s="44"/>
      <c r="J440" s="44"/>
      <c r="K440" s="44"/>
      <c r="L440" s="44"/>
      <c r="M440" s="44"/>
      <c r="N440" s="27"/>
      <c r="O440" s="27"/>
      <c r="P440" s="27"/>
      <c r="Q440" s="415"/>
    </row>
    <row r="441" spans="2:17">
      <c r="B441" s="42"/>
      <c r="C441" s="42"/>
      <c r="D441" s="42"/>
      <c r="E441" s="43"/>
      <c r="F441" s="43"/>
      <c r="G441" s="44"/>
      <c r="H441" s="44"/>
      <c r="I441" s="44"/>
      <c r="J441" s="44"/>
      <c r="K441" s="44"/>
      <c r="L441" s="44"/>
      <c r="M441" s="44"/>
      <c r="N441" s="27"/>
      <c r="O441" s="27"/>
      <c r="P441" s="27"/>
      <c r="Q441" s="415"/>
    </row>
    <row r="442" spans="2:17">
      <c r="B442" s="42"/>
      <c r="C442" s="42"/>
      <c r="D442" s="42"/>
      <c r="E442" s="43"/>
      <c r="F442" s="43"/>
      <c r="G442" s="44"/>
      <c r="H442" s="44"/>
      <c r="I442" s="44"/>
      <c r="J442" s="44"/>
      <c r="K442" s="44"/>
      <c r="L442" s="44"/>
      <c r="M442" s="44"/>
      <c r="N442" s="27"/>
      <c r="O442" s="27"/>
      <c r="P442" s="27"/>
      <c r="Q442" s="415"/>
    </row>
    <row r="443" spans="2:17">
      <c r="B443" s="42"/>
      <c r="C443" s="42"/>
      <c r="D443" s="42"/>
      <c r="E443" s="43"/>
      <c r="F443" s="43"/>
      <c r="G443" s="44"/>
      <c r="H443" s="44"/>
      <c r="I443" s="44"/>
      <c r="J443" s="44"/>
      <c r="K443" s="44"/>
      <c r="L443" s="44"/>
      <c r="M443" s="44"/>
      <c r="N443" s="27"/>
      <c r="O443" s="27"/>
      <c r="P443" s="27"/>
      <c r="Q443" s="415"/>
    </row>
    <row r="444" spans="2:17">
      <c r="B444" s="42"/>
      <c r="C444" s="42"/>
      <c r="D444" s="42"/>
      <c r="E444" s="43"/>
      <c r="F444" s="43"/>
      <c r="G444" s="44"/>
      <c r="H444" s="44"/>
      <c r="I444" s="44"/>
      <c r="J444" s="44"/>
      <c r="K444" s="44"/>
      <c r="L444" s="44"/>
      <c r="M444" s="44"/>
      <c r="N444" s="27"/>
      <c r="O444" s="27"/>
      <c r="P444" s="27"/>
      <c r="Q444" s="415"/>
    </row>
    <row r="445" spans="2:17">
      <c r="B445" s="42"/>
      <c r="C445" s="42"/>
      <c r="D445" s="42"/>
      <c r="E445" s="43"/>
      <c r="F445" s="43"/>
      <c r="G445" s="44"/>
      <c r="H445" s="44"/>
      <c r="I445" s="44"/>
      <c r="J445" s="44"/>
      <c r="K445" s="44"/>
      <c r="L445" s="44"/>
      <c r="M445" s="44"/>
      <c r="N445" s="27"/>
      <c r="O445" s="27"/>
      <c r="P445" s="27"/>
      <c r="Q445" s="415"/>
    </row>
    <row r="446" spans="2:17">
      <c r="B446" s="42"/>
      <c r="C446" s="42"/>
      <c r="D446" s="42"/>
      <c r="E446" s="43"/>
      <c r="F446" s="43"/>
      <c r="G446" s="44"/>
      <c r="H446" s="44"/>
      <c r="I446" s="44"/>
      <c r="J446" s="44"/>
      <c r="K446" s="44"/>
      <c r="L446" s="44"/>
      <c r="M446" s="44"/>
      <c r="N446" s="27"/>
      <c r="O446" s="27"/>
      <c r="P446" s="27"/>
      <c r="Q446" s="415"/>
    </row>
    <row r="447" spans="2:17">
      <c r="B447" s="42"/>
      <c r="C447" s="42"/>
      <c r="D447" s="42"/>
      <c r="E447" s="43"/>
      <c r="F447" s="43"/>
      <c r="G447" s="44"/>
      <c r="H447" s="44"/>
      <c r="I447" s="44"/>
      <c r="J447" s="44"/>
      <c r="K447" s="44"/>
      <c r="L447" s="44"/>
      <c r="M447" s="44"/>
      <c r="N447" s="27"/>
      <c r="O447" s="27"/>
      <c r="P447" s="27"/>
      <c r="Q447" s="415"/>
    </row>
    <row r="448" spans="2:17">
      <c r="B448" s="42"/>
      <c r="C448" s="42"/>
      <c r="D448" s="42"/>
      <c r="E448" s="43"/>
      <c r="F448" s="43"/>
      <c r="G448" s="44"/>
      <c r="H448" s="44"/>
      <c r="I448" s="44"/>
      <c r="J448" s="44"/>
      <c r="K448" s="44"/>
      <c r="L448" s="44"/>
      <c r="M448" s="44"/>
      <c r="N448" s="27"/>
      <c r="O448" s="27"/>
      <c r="P448" s="27"/>
      <c r="Q448" s="415"/>
    </row>
    <row r="449" spans="2:17">
      <c r="B449" s="42"/>
      <c r="C449" s="42"/>
      <c r="D449" s="42"/>
      <c r="E449" s="43"/>
      <c r="F449" s="43"/>
      <c r="G449" s="44"/>
      <c r="H449" s="44"/>
      <c r="I449" s="44"/>
      <c r="J449" s="44"/>
      <c r="K449" s="44"/>
      <c r="L449" s="44"/>
      <c r="M449" s="44"/>
      <c r="N449" s="27"/>
      <c r="O449" s="27"/>
      <c r="P449" s="27"/>
      <c r="Q449" s="415"/>
    </row>
    <row r="450" spans="2:17">
      <c r="B450" s="42"/>
      <c r="C450" s="42"/>
      <c r="D450" s="42"/>
      <c r="E450" s="43"/>
      <c r="F450" s="43"/>
      <c r="G450" s="44"/>
      <c r="H450" s="44"/>
      <c r="I450" s="44"/>
      <c r="J450" s="44"/>
      <c r="K450" s="44"/>
      <c r="L450" s="44"/>
      <c r="M450" s="44"/>
      <c r="N450" s="27"/>
      <c r="O450" s="27"/>
      <c r="P450" s="27"/>
      <c r="Q450" s="415"/>
    </row>
    <row r="451" spans="2:17">
      <c r="B451" s="42"/>
      <c r="C451" s="42"/>
      <c r="D451" s="42"/>
      <c r="E451" s="43"/>
      <c r="F451" s="43"/>
      <c r="G451" s="44"/>
      <c r="H451" s="44"/>
      <c r="I451" s="44"/>
      <c r="J451" s="44"/>
      <c r="K451" s="44"/>
      <c r="L451" s="44"/>
      <c r="M451" s="44"/>
      <c r="N451" s="27"/>
      <c r="O451" s="27"/>
      <c r="P451" s="27"/>
      <c r="Q451" s="415"/>
    </row>
    <row r="452" spans="2:17">
      <c r="B452" s="42"/>
      <c r="C452" s="42"/>
      <c r="D452" s="42"/>
      <c r="E452" s="43"/>
      <c r="F452" s="43"/>
      <c r="G452" s="44"/>
      <c r="H452" s="44"/>
      <c r="I452" s="44"/>
      <c r="J452" s="44"/>
      <c r="K452" s="44"/>
      <c r="L452" s="44"/>
      <c r="M452" s="44"/>
      <c r="N452" s="27"/>
      <c r="O452" s="27"/>
      <c r="P452" s="27"/>
      <c r="Q452" s="415"/>
    </row>
    <row r="453" spans="2:17">
      <c r="B453" s="42"/>
      <c r="C453" s="42"/>
      <c r="D453" s="42"/>
      <c r="E453" s="43"/>
      <c r="F453" s="43"/>
      <c r="G453" s="44"/>
      <c r="H453" s="44"/>
      <c r="I453" s="44"/>
      <c r="J453" s="44"/>
      <c r="K453" s="44"/>
      <c r="L453" s="44"/>
      <c r="M453" s="44"/>
      <c r="N453" s="27"/>
      <c r="O453" s="27"/>
      <c r="P453" s="27"/>
      <c r="Q453" s="415"/>
    </row>
    <row r="454" spans="2:17">
      <c r="B454" s="42"/>
      <c r="C454" s="42"/>
      <c r="D454" s="42"/>
      <c r="E454" s="43"/>
      <c r="F454" s="43"/>
      <c r="G454" s="44"/>
      <c r="H454" s="44"/>
      <c r="I454" s="44"/>
      <c r="J454" s="44"/>
      <c r="K454" s="44"/>
      <c r="L454" s="44"/>
      <c r="M454" s="44"/>
      <c r="N454" s="27"/>
      <c r="O454" s="27"/>
      <c r="P454" s="27"/>
      <c r="Q454" s="415"/>
    </row>
    <row r="455" spans="2:17">
      <c r="B455" s="42"/>
      <c r="C455" s="42"/>
      <c r="D455" s="42"/>
      <c r="E455" s="43"/>
      <c r="F455" s="43"/>
      <c r="G455" s="44"/>
      <c r="H455" s="44"/>
      <c r="I455" s="44"/>
      <c r="J455" s="44"/>
      <c r="K455" s="44"/>
      <c r="L455" s="44"/>
      <c r="M455" s="44"/>
      <c r="N455" s="27"/>
      <c r="O455" s="27"/>
      <c r="P455" s="27"/>
      <c r="Q455" s="415"/>
    </row>
    <row r="456" spans="2:17">
      <c r="B456" s="42"/>
      <c r="C456" s="42"/>
      <c r="D456" s="42"/>
      <c r="E456" s="43"/>
      <c r="F456" s="43"/>
      <c r="G456" s="44"/>
      <c r="H456" s="44"/>
      <c r="I456" s="44"/>
      <c r="J456" s="44"/>
      <c r="K456" s="44"/>
      <c r="L456" s="44"/>
      <c r="M456" s="44"/>
      <c r="N456" s="27"/>
      <c r="O456" s="27"/>
      <c r="P456" s="27"/>
      <c r="Q456" s="415"/>
    </row>
    <row r="457" spans="2:17">
      <c r="B457" s="42"/>
      <c r="C457" s="42"/>
      <c r="D457" s="42"/>
      <c r="E457" s="43"/>
      <c r="F457" s="43"/>
      <c r="G457" s="44"/>
      <c r="H457" s="44"/>
      <c r="I457" s="44"/>
      <c r="J457" s="44"/>
      <c r="K457" s="44"/>
      <c r="L457" s="44"/>
      <c r="M457" s="44"/>
      <c r="N457" s="27"/>
      <c r="O457" s="27"/>
      <c r="P457" s="27"/>
      <c r="Q457" s="415"/>
    </row>
    <row r="458" spans="2:17">
      <c r="B458" s="42"/>
      <c r="C458" s="42"/>
      <c r="D458" s="42"/>
      <c r="E458" s="43"/>
      <c r="F458" s="43"/>
      <c r="G458" s="44"/>
      <c r="H458" s="44"/>
      <c r="I458" s="44"/>
      <c r="J458" s="44"/>
      <c r="K458" s="44"/>
      <c r="L458" s="44"/>
      <c r="M458" s="44"/>
      <c r="N458" s="27"/>
      <c r="O458" s="27"/>
      <c r="P458" s="27"/>
      <c r="Q458" s="415"/>
    </row>
    <row r="459" spans="2:17">
      <c r="B459" s="42"/>
      <c r="C459" s="42"/>
      <c r="D459" s="42"/>
      <c r="E459" s="43"/>
      <c r="F459" s="43"/>
      <c r="G459" s="44"/>
      <c r="H459" s="44"/>
      <c r="I459" s="44"/>
      <c r="J459" s="44"/>
      <c r="K459" s="44"/>
      <c r="L459" s="44"/>
      <c r="M459" s="44"/>
      <c r="N459" s="27"/>
      <c r="O459" s="27"/>
      <c r="P459" s="27"/>
      <c r="Q459" s="415"/>
    </row>
    <row r="460" spans="2:17">
      <c r="B460" s="42"/>
      <c r="C460" s="42"/>
      <c r="D460" s="42"/>
      <c r="E460" s="43"/>
      <c r="F460" s="43"/>
      <c r="G460" s="44"/>
      <c r="H460" s="44"/>
      <c r="I460" s="44"/>
      <c r="J460" s="44"/>
      <c r="K460" s="44"/>
      <c r="L460" s="44"/>
      <c r="M460" s="44"/>
      <c r="N460" s="27"/>
      <c r="O460" s="27"/>
      <c r="P460" s="27"/>
      <c r="Q460" s="415"/>
    </row>
    <row r="461" spans="2:17">
      <c r="B461" s="42"/>
      <c r="C461" s="42"/>
      <c r="D461" s="42"/>
      <c r="E461" s="43"/>
      <c r="F461" s="43"/>
      <c r="G461" s="44"/>
      <c r="H461" s="44"/>
      <c r="I461" s="44"/>
      <c r="J461" s="44"/>
      <c r="K461" s="44"/>
      <c r="L461" s="44"/>
      <c r="M461" s="44"/>
      <c r="N461" s="27"/>
      <c r="O461" s="27"/>
      <c r="P461" s="27"/>
      <c r="Q461" s="415"/>
    </row>
    <row r="462" spans="2:17">
      <c r="B462" s="42"/>
      <c r="C462" s="42"/>
      <c r="D462" s="42"/>
      <c r="E462" s="43"/>
      <c r="F462" s="43"/>
      <c r="G462" s="44"/>
      <c r="H462" s="44"/>
      <c r="I462" s="44"/>
      <c r="J462" s="44"/>
      <c r="K462" s="44"/>
      <c r="L462" s="44"/>
      <c r="M462" s="44"/>
      <c r="N462" s="27"/>
      <c r="O462" s="27"/>
      <c r="P462" s="27"/>
      <c r="Q462" s="415"/>
    </row>
    <row r="463" spans="2:17">
      <c r="B463" s="42"/>
      <c r="C463" s="42"/>
      <c r="D463" s="42"/>
      <c r="E463" s="43"/>
      <c r="F463" s="43"/>
      <c r="G463" s="44"/>
      <c r="H463" s="44"/>
      <c r="I463" s="44"/>
      <c r="J463" s="44"/>
      <c r="K463" s="44"/>
      <c r="L463" s="44"/>
      <c r="M463" s="44"/>
      <c r="N463" s="27"/>
      <c r="O463" s="27"/>
      <c r="P463" s="27"/>
      <c r="Q463" s="415"/>
    </row>
    <row r="464" spans="2:17">
      <c r="B464" s="42"/>
      <c r="C464" s="42"/>
      <c r="D464" s="42"/>
      <c r="E464" s="43"/>
      <c r="F464" s="43"/>
      <c r="G464" s="44"/>
      <c r="H464" s="44"/>
      <c r="I464" s="44"/>
      <c r="J464" s="44"/>
      <c r="K464" s="44"/>
      <c r="L464" s="44"/>
      <c r="M464" s="44"/>
      <c r="N464" s="27"/>
      <c r="O464" s="27"/>
      <c r="P464" s="27"/>
      <c r="Q464" s="415"/>
    </row>
    <row r="465" spans="2:17">
      <c r="B465" s="42"/>
      <c r="C465" s="42"/>
      <c r="D465" s="42"/>
      <c r="E465" s="43"/>
      <c r="F465" s="43"/>
      <c r="G465" s="44"/>
      <c r="H465" s="44"/>
      <c r="I465" s="44"/>
      <c r="J465" s="44"/>
      <c r="K465" s="44"/>
      <c r="L465" s="44"/>
      <c r="M465" s="44"/>
      <c r="N465" s="27"/>
      <c r="O465" s="27"/>
      <c r="P465" s="27"/>
      <c r="Q465" s="415"/>
    </row>
    <row r="466" spans="2:17">
      <c r="B466" s="42"/>
      <c r="C466" s="42"/>
      <c r="D466" s="42"/>
      <c r="E466" s="43"/>
      <c r="F466" s="43"/>
      <c r="G466" s="44"/>
      <c r="H466" s="44"/>
      <c r="I466" s="44"/>
      <c r="J466" s="44"/>
      <c r="K466" s="44"/>
      <c r="L466" s="44"/>
      <c r="M466" s="44"/>
      <c r="N466" s="27"/>
      <c r="O466" s="27"/>
      <c r="P466" s="27"/>
      <c r="Q466" s="415"/>
    </row>
    <row r="467" spans="2:17">
      <c r="B467" s="42"/>
      <c r="C467" s="42"/>
      <c r="D467" s="42"/>
      <c r="E467" s="43"/>
      <c r="F467" s="43"/>
      <c r="G467" s="44"/>
      <c r="H467" s="44"/>
      <c r="I467" s="44"/>
      <c r="J467" s="44"/>
      <c r="K467" s="44"/>
      <c r="L467" s="44"/>
      <c r="M467" s="44"/>
      <c r="N467" s="27"/>
      <c r="O467" s="27"/>
      <c r="P467" s="27"/>
      <c r="Q467" s="415"/>
    </row>
    <row r="468" spans="2:17">
      <c r="B468" s="42"/>
      <c r="C468" s="42"/>
      <c r="D468" s="42"/>
      <c r="E468" s="43"/>
      <c r="F468" s="43"/>
      <c r="G468" s="44"/>
      <c r="H468" s="44"/>
      <c r="I468" s="44"/>
      <c r="J468" s="44"/>
      <c r="K468" s="44"/>
      <c r="L468" s="44"/>
      <c r="M468" s="44"/>
      <c r="N468" s="27"/>
      <c r="O468" s="27"/>
      <c r="P468" s="27"/>
      <c r="Q468" s="415"/>
    </row>
    <row r="469" spans="2:17">
      <c r="B469" s="42"/>
      <c r="C469" s="42"/>
      <c r="D469" s="42"/>
      <c r="E469" s="43"/>
      <c r="F469" s="43"/>
      <c r="G469" s="44"/>
      <c r="H469" s="44"/>
      <c r="I469" s="44"/>
      <c r="J469" s="44"/>
      <c r="K469" s="44"/>
      <c r="L469" s="44"/>
      <c r="M469" s="44"/>
      <c r="N469" s="27"/>
      <c r="O469" s="27"/>
      <c r="P469" s="27"/>
      <c r="Q469" s="415"/>
    </row>
    <row r="470" spans="2:17">
      <c r="B470" s="42"/>
      <c r="C470" s="42"/>
      <c r="D470" s="42"/>
      <c r="E470" s="43"/>
      <c r="F470" s="43"/>
      <c r="G470" s="44"/>
      <c r="H470" s="44"/>
      <c r="I470" s="44"/>
      <c r="J470" s="44"/>
      <c r="K470" s="44"/>
      <c r="L470" s="44"/>
      <c r="M470" s="44"/>
      <c r="N470" s="27"/>
      <c r="O470" s="27"/>
      <c r="P470" s="27"/>
      <c r="Q470" s="415"/>
    </row>
    <row r="471" spans="2:17">
      <c r="B471" s="42"/>
      <c r="C471" s="42"/>
      <c r="D471" s="42"/>
      <c r="E471" s="43"/>
      <c r="F471" s="43"/>
      <c r="G471" s="44"/>
      <c r="H471" s="44"/>
      <c r="I471" s="44"/>
      <c r="J471" s="44"/>
      <c r="K471" s="44"/>
      <c r="L471" s="44"/>
      <c r="M471" s="44"/>
      <c r="N471" s="27"/>
      <c r="O471" s="27"/>
      <c r="P471" s="27"/>
      <c r="Q471" s="415"/>
    </row>
    <row r="472" spans="2:17">
      <c r="B472" s="42"/>
      <c r="C472" s="42"/>
      <c r="D472" s="42"/>
      <c r="E472" s="43"/>
      <c r="F472" s="43"/>
      <c r="G472" s="44"/>
      <c r="H472" s="44"/>
      <c r="I472" s="44"/>
      <c r="J472" s="44"/>
      <c r="K472" s="44"/>
      <c r="L472" s="44"/>
      <c r="M472" s="44"/>
      <c r="N472" s="27"/>
      <c r="O472" s="27"/>
      <c r="P472" s="27"/>
      <c r="Q472" s="415"/>
    </row>
    <row r="473" spans="2:17">
      <c r="B473" s="42"/>
      <c r="C473" s="42"/>
      <c r="D473" s="42"/>
      <c r="E473" s="43"/>
      <c r="F473" s="43"/>
      <c r="G473" s="44"/>
      <c r="H473" s="44"/>
      <c r="I473" s="44"/>
      <c r="J473" s="44"/>
      <c r="K473" s="44"/>
      <c r="L473" s="44"/>
      <c r="M473" s="44"/>
      <c r="N473" s="27"/>
      <c r="O473" s="27"/>
      <c r="P473" s="27"/>
      <c r="Q473" s="415"/>
    </row>
    <row r="474" spans="2:17">
      <c r="B474" s="42"/>
      <c r="C474" s="42"/>
      <c r="D474" s="42"/>
      <c r="E474" s="43"/>
      <c r="F474" s="43"/>
      <c r="G474" s="44"/>
      <c r="H474" s="44"/>
      <c r="I474" s="44"/>
      <c r="J474" s="44"/>
      <c r="K474" s="44"/>
      <c r="L474" s="44"/>
      <c r="M474" s="44"/>
      <c r="N474" s="27"/>
      <c r="O474" s="27"/>
      <c r="P474" s="27"/>
      <c r="Q474" s="415"/>
    </row>
    <row r="475" spans="2:17">
      <c r="B475" s="42"/>
      <c r="C475" s="42"/>
      <c r="D475" s="42"/>
      <c r="E475" s="43"/>
      <c r="F475" s="43"/>
      <c r="G475" s="44"/>
      <c r="H475" s="44"/>
      <c r="I475" s="44"/>
      <c r="J475" s="44"/>
      <c r="K475" s="44"/>
      <c r="L475" s="44"/>
      <c r="M475" s="44"/>
      <c r="N475" s="27"/>
      <c r="O475" s="27"/>
      <c r="P475" s="27"/>
      <c r="Q475" s="415"/>
    </row>
    <row r="476" spans="2:17">
      <c r="B476" s="42"/>
      <c r="C476" s="42"/>
      <c r="D476" s="42"/>
      <c r="E476" s="43"/>
      <c r="F476" s="43"/>
      <c r="G476" s="44"/>
      <c r="H476" s="44"/>
      <c r="I476" s="44"/>
      <c r="J476" s="44"/>
      <c r="K476" s="44"/>
      <c r="L476" s="44"/>
      <c r="M476" s="44"/>
      <c r="N476" s="27"/>
      <c r="O476" s="27"/>
      <c r="P476" s="27"/>
      <c r="Q476" s="415"/>
    </row>
    <row r="477" spans="2:17">
      <c r="B477" s="42"/>
      <c r="C477" s="42"/>
      <c r="D477" s="42"/>
      <c r="E477" s="43"/>
      <c r="F477" s="43"/>
      <c r="G477" s="44"/>
      <c r="H477" s="44"/>
      <c r="I477" s="44"/>
      <c r="J477" s="44"/>
      <c r="K477" s="44"/>
      <c r="L477" s="44"/>
      <c r="M477" s="44"/>
      <c r="N477" s="27"/>
      <c r="O477" s="27"/>
      <c r="P477" s="27"/>
      <c r="Q477" s="415"/>
    </row>
    <row r="478" spans="2:17">
      <c r="B478" s="42"/>
      <c r="C478" s="42"/>
      <c r="D478" s="42"/>
      <c r="E478" s="43"/>
      <c r="F478" s="43"/>
      <c r="G478" s="44"/>
      <c r="H478" s="44"/>
      <c r="I478" s="44"/>
      <c r="J478" s="44"/>
      <c r="K478" s="44"/>
      <c r="L478" s="44"/>
      <c r="M478" s="44"/>
      <c r="N478" s="27"/>
      <c r="O478" s="27"/>
      <c r="P478" s="27"/>
      <c r="Q478" s="415"/>
    </row>
    <row r="479" spans="2:17">
      <c r="B479" s="42"/>
      <c r="C479" s="42"/>
      <c r="D479" s="42"/>
      <c r="E479" s="43"/>
      <c r="F479" s="43"/>
      <c r="G479" s="44"/>
      <c r="H479" s="44"/>
      <c r="I479" s="44"/>
      <c r="J479" s="44"/>
      <c r="K479" s="44"/>
      <c r="L479" s="44"/>
      <c r="M479" s="44"/>
      <c r="N479" s="27"/>
      <c r="O479" s="27"/>
      <c r="P479" s="27"/>
      <c r="Q479" s="415"/>
    </row>
    <row r="480" spans="2:17">
      <c r="B480" s="42"/>
      <c r="C480" s="42"/>
      <c r="D480" s="42"/>
      <c r="E480" s="43"/>
      <c r="F480" s="43"/>
      <c r="G480" s="44"/>
      <c r="H480" s="44"/>
      <c r="I480" s="44"/>
      <c r="J480" s="44"/>
      <c r="K480" s="44"/>
      <c r="L480" s="44"/>
      <c r="M480" s="44"/>
      <c r="N480" s="27"/>
      <c r="O480" s="27"/>
      <c r="P480" s="27"/>
      <c r="Q480" s="415"/>
    </row>
    <row r="481" spans="2:17">
      <c r="B481" s="42"/>
      <c r="C481" s="42"/>
      <c r="D481" s="42"/>
      <c r="E481" s="43"/>
      <c r="F481" s="43"/>
      <c r="G481" s="44"/>
      <c r="H481" s="44"/>
      <c r="I481" s="44"/>
      <c r="J481" s="44"/>
      <c r="K481" s="44"/>
      <c r="L481" s="44"/>
      <c r="M481" s="44"/>
      <c r="N481" s="27"/>
      <c r="O481" s="27"/>
      <c r="P481" s="27"/>
      <c r="Q481" s="415"/>
    </row>
    <row r="482" spans="2:17">
      <c r="B482" s="42"/>
      <c r="C482" s="42"/>
      <c r="D482" s="42"/>
      <c r="E482" s="43"/>
      <c r="F482" s="43"/>
      <c r="G482" s="44"/>
      <c r="H482" s="44"/>
      <c r="I482" s="44"/>
      <c r="J482" s="44"/>
      <c r="K482" s="44"/>
      <c r="L482" s="44"/>
      <c r="M482" s="44"/>
      <c r="N482" s="27"/>
      <c r="O482" s="27"/>
      <c r="P482" s="27"/>
      <c r="Q482" s="415"/>
    </row>
    <row r="483" spans="2:17">
      <c r="B483" s="42"/>
      <c r="C483" s="42"/>
      <c r="D483" s="42"/>
      <c r="E483" s="43"/>
      <c r="F483" s="43"/>
      <c r="G483" s="44"/>
      <c r="H483" s="44"/>
      <c r="I483" s="44"/>
      <c r="J483" s="44"/>
      <c r="K483" s="44"/>
      <c r="L483" s="44"/>
      <c r="M483" s="44"/>
      <c r="N483" s="27"/>
      <c r="O483" s="27"/>
      <c r="P483" s="27"/>
      <c r="Q483" s="415"/>
    </row>
    <row r="484" spans="2:17">
      <c r="B484" s="42"/>
      <c r="C484" s="42"/>
      <c r="D484" s="42"/>
      <c r="E484" s="43"/>
      <c r="F484" s="43"/>
      <c r="G484" s="44"/>
      <c r="H484" s="44"/>
      <c r="I484" s="44"/>
      <c r="J484" s="44"/>
      <c r="K484" s="44"/>
      <c r="L484" s="44"/>
      <c r="M484" s="44"/>
      <c r="N484" s="27"/>
      <c r="O484" s="27"/>
      <c r="P484" s="27"/>
      <c r="Q484" s="415"/>
    </row>
    <row r="485" spans="2:17">
      <c r="B485" s="42"/>
      <c r="C485" s="42"/>
      <c r="D485" s="42"/>
      <c r="E485" s="43"/>
      <c r="F485" s="43"/>
      <c r="G485" s="44"/>
      <c r="H485" s="44"/>
      <c r="I485" s="44"/>
      <c r="J485" s="44"/>
      <c r="K485" s="44"/>
      <c r="L485" s="44"/>
      <c r="M485" s="44"/>
      <c r="N485" s="27"/>
      <c r="O485" s="27"/>
      <c r="P485" s="27"/>
      <c r="Q485" s="415"/>
    </row>
    <row r="486" spans="2:17">
      <c r="B486" s="42"/>
      <c r="C486" s="42"/>
      <c r="D486" s="42"/>
      <c r="E486" s="43"/>
      <c r="F486" s="43"/>
      <c r="G486" s="44"/>
      <c r="H486" s="44"/>
      <c r="I486" s="44"/>
      <c r="J486" s="44"/>
      <c r="K486" s="44"/>
      <c r="L486" s="44"/>
      <c r="M486" s="44"/>
      <c r="N486" s="27"/>
      <c r="O486" s="27"/>
      <c r="P486" s="27"/>
      <c r="Q486" s="415"/>
    </row>
    <row r="487" spans="2:17">
      <c r="B487" s="42"/>
      <c r="C487" s="42"/>
      <c r="D487" s="42"/>
      <c r="E487" s="43"/>
      <c r="F487" s="43"/>
      <c r="G487" s="44"/>
      <c r="H487" s="44"/>
      <c r="I487" s="44"/>
      <c r="J487" s="44"/>
      <c r="K487" s="44"/>
      <c r="L487" s="44"/>
      <c r="M487" s="44"/>
      <c r="N487" s="27"/>
      <c r="O487" s="27"/>
      <c r="P487" s="27"/>
      <c r="Q487" s="415"/>
    </row>
    <row r="488" spans="2:17">
      <c r="B488" s="42"/>
      <c r="C488" s="42"/>
      <c r="D488" s="42"/>
      <c r="E488" s="43"/>
      <c r="F488" s="43"/>
      <c r="G488" s="44"/>
      <c r="H488" s="44"/>
      <c r="I488" s="44"/>
      <c r="J488" s="44"/>
      <c r="K488" s="44"/>
      <c r="L488" s="44"/>
      <c r="M488" s="44"/>
      <c r="N488" s="27"/>
      <c r="O488" s="27"/>
      <c r="P488" s="27"/>
      <c r="Q488" s="415"/>
    </row>
    <row r="489" spans="2:17">
      <c r="B489" s="42"/>
      <c r="C489" s="42"/>
      <c r="D489" s="42"/>
      <c r="E489" s="43"/>
      <c r="F489" s="43"/>
      <c r="G489" s="44"/>
      <c r="H489" s="44"/>
      <c r="I489" s="44"/>
      <c r="J489" s="44"/>
      <c r="K489" s="44"/>
      <c r="L489" s="44"/>
      <c r="M489" s="44"/>
      <c r="N489" s="27"/>
      <c r="O489" s="27"/>
      <c r="P489" s="27"/>
      <c r="Q489" s="415"/>
    </row>
    <row r="490" spans="2:17">
      <c r="B490" s="42"/>
      <c r="C490" s="42"/>
      <c r="D490" s="42"/>
      <c r="E490" s="43"/>
      <c r="F490" s="43"/>
      <c r="G490" s="44"/>
      <c r="H490" s="44"/>
      <c r="I490" s="44"/>
      <c r="J490" s="44"/>
      <c r="K490" s="44"/>
      <c r="L490" s="44"/>
      <c r="M490" s="44"/>
      <c r="N490" s="27"/>
      <c r="O490" s="27"/>
      <c r="P490" s="27"/>
      <c r="Q490" s="415"/>
    </row>
    <row r="491" spans="2:17">
      <c r="B491" s="42"/>
      <c r="C491" s="42"/>
      <c r="D491" s="42"/>
      <c r="E491" s="43"/>
      <c r="F491" s="43"/>
      <c r="G491" s="44"/>
      <c r="H491" s="44"/>
      <c r="I491" s="44"/>
      <c r="J491" s="44"/>
      <c r="K491" s="44"/>
      <c r="L491" s="44"/>
      <c r="M491" s="44"/>
      <c r="N491" s="27"/>
      <c r="O491" s="27"/>
      <c r="P491" s="27"/>
      <c r="Q491" s="415"/>
    </row>
    <row r="492" spans="2:17">
      <c r="B492" s="42"/>
      <c r="C492" s="42"/>
      <c r="D492" s="42"/>
      <c r="E492" s="43"/>
      <c r="F492" s="43"/>
      <c r="G492" s="44"/>
      <c r="H492" s="44"/>
      <c r="I492" s="44"/>
      <c r="J492" s="44"/>
      <c r="K492" s="44"/>
      <c r="L492" s="44"/>
      <c r="M492" s="44"/>
      <c r="N492" s="27"/>
      <c r="O492" s="27"/>
      <c r="P492" s="27"/>
      <c r="Q492" s="415"/>
    </row>
    <row r="493" spans="2:17">
      <c r="B493" s="42"/>
      <c r="C493" s="42"/>
      <c r="D493" s="42"/>
      <c r="E493" s="43"/>
      <c r="F493" s="43"/>
      <c r="G493" s="44"/>
      <c r="H493" s="44"/>
      <c r="I493" s="44"/>
      <c r="J493" s="44"/>
      <c r="K493" s="44"/>
      <c r="L493" s="44"/>
      <c r="M493" s="44"/>
      <c r="N493" s="27"/>
      <c r="O493" s="27"/>
      <c r="P493" s="27"/>
      <c r="Q493" s="415"/>
    </row>
    <row r="494" spans="2:17">
      <c r="B494" s="42"/>
      <c r="C494" s="42"/>
      <c r="D494" s="42"/>
      <c r="E494" s="43"/>
      <c r="F494" s="43"/>
      <c r="G494" s="44"/>
      <c r="H494" s="44"/>
      <c r="I494" s="44"/>
      <c r="J494" s="44"/>
      <c r="K494" s="44"/>
      <c r="L494" s="44"/>
      <c r="M494" s="44"/>
      <c r="N494" s="27"/>
      <c r="O494" s="27"/>
      <c r="P494" s="27"/>
      <c r="Q494" s="415"/>
    </row>
    <row r="495" spans="2:17">
      <c r="B495" s="42"/>
      <c r="C495" s="42"/>
      <c r="D495" s="42"/>
      <c r="E495" s="43"/>
      <c r="F495" s="43"/>
      <c r="G495" s="44"/>
      <c r="H495" s="44"/>
      <c r="I495" s="44"/>
      <c r="J495" s="44"/>
      <c r="K495" s="44"/>
      <c r="L495" s="44"/>
      <c r="M495" s="44"/>
      <c r="N495" s="27"/>
      <c r="O495" s="27"/>
      <c r="P495" s="27"/>
      <c r="Q495" s="415"/>
    </row>
    <row r="496" spans="2:17">
      <c r="B496" s="42"/>
      <c r="C496" s="42"/>
      <c r="D496" s="42"/>
      <c r="E496" s="43"/>
      <c r="F496" s="43"/>
      <c r="G496" s="44"/>
      <c r="H496" s="44"/>
      <c r="I496" s="44"/>
      <c r="J496" s="44"/>
      <c r="K496" s="44"/>
      <c r="L496" s="44"/>
      <c r="M496" s="44"/>
      <c r="N496" s="27"/>
      <c r="O496" s="27"/>
      <c r="P496" s="27"/>
      <c r="Q496" s="415"/>
    </row>
    <row r="497" spans="2:17">
      <c r="B497" s="42"/>
      <c r="C497" s="42"/>
      <c r="D497" s="42"/>
      <c r="E497" s="43"/>
      <c r="F497" s="43"/>
      <c r="G497" s="44"/>
      <c r="H497" s="44"/>
      <c r="I497" s="44"/>
      <c r="J497" s="44"/>
      <c r="K497" s="44"/>
      <c r="L497" s="44"/>
      <c r="M497" s="44"/>
      <c r="N497" s="27"/>
      <c r="O497" s="27"/>
      <c r="P497" s="27"/>
      <c r="Q497" s="415"/>
    </row>
    <row r="498" spans="2:17">
      <c r="B498" s="42"/>
      <c r="C498" s="42"/>
      <c r="D498" s="42"/>
      <c r="E498" s="43"/>
      <c r="F498" s="43"/>
      <c r="G498" s="44"/>
      <c r="H498" s="44"/>
      <c r="I498" s="44"/>
      <c r="J498" s="44"/>
      <c r="K498" s="44"/>
      <c r="L498" s="44"/>
      <c r="M498" s="44"/>
      <c r="N498" s="27"/>
      <c r="O498" s="27"/>
      <c r="P498" s="27"/>
      <c r="Q498" s="415"/>
    </row>
    <row r="499" spans="2:17">
      <c r="B499" s="42"/>
      <c r="C499" s="42"/>
      <c r="D499" s="42"/>
      <c r="E499" s="43"/>
      <c r="F499" s="43"/>
      <c r="G499" s="44"/>
      <c r="H499" s="44"/>
      <c r="I499" s="44"/>
      <c r="J499" s="44"/>
      <c r="K499" s="44"/>
      <c r="L499" s="44"/>
      <c r="M499" s="44"/>
      <c r="N499" s="27"/>
      <c r="O499" s="27"/>
      <c r="P499" s="27"/>
      <c r="Q499" s="415"/>
    </row>
    <row r="500" spans="2:17">
      <c r="B500" s="42"/>
      <c r="C500" s="42"/>
      <c r="D500" s="42"/>
      <c r="E500" s="43"/>
      <c r="F500" s="43"/>
      <c r="G500" s="44"/>
      <c r="H500" s="44"/>
      <c r="I500" s="44"/>
      <c r="J500" s="44"/>
      <c r="K500" s="44"/>
      <c r="L500" s="44"/>
      <c r="M500" s="44"/>
      <c r="N500" s="27"/>
      <c r="O500" s="27"/>
      <c r="P500" s="27"/>
      <c r="Q500" s="415"/>
    </row>
    <row r="501" spans="2:17">
      <c r="B501" s="42"/>
      <c r="C501" s="42"/>
      <c r="D501" s="42"/>
      <c r="E501" s="43"/>
      <c r="F501" s="43"/>
      <c r="G501" s="44"/>
      <c r="H501" s="44"/>
      <c r="I501" s="44"/>
      <c r="J501" s="44"/>
      <c r="K501" s="44"/>
      <c r="L501" s="44"/>
      <c r="M501" s="44"/>
      <c r="N501" s="27"/>
      <c r="O501" s="27"/>
      <c r="P501" s="27"/>
      <c r="Q501" s="415"/>
    </row>
    <row r="502" spans="2:17">
      <c r="B502" s="42"/>
      <c r="C502" s="42"/>
      <c r="D502" s="42"/>
      <c r="E502" s="43"/>
      <c r="F502" s="43"/>
      <c r="G502" s="44"/>
      <c r="H502" s="44"/>
      <c r="I502" s="44"/>
      <c r="J502" s="44"/>
      <c r="K502" s="44"/>
      <c r="L502" s="44"/>
      <c r="M502" s="44"/>
      <c r="N502" s="27"/>
      <c r="O502" s="27"/>
      <c r="P502" s="27"/>
      <c r="Q502" s="415"/>
    </row>
    <row r="503" spans="2:17">
      <c r="B503" s="42"/>
      <c r="C503" s="42"/>
      <c r="D503" s="42"/>
      <c r="E503" s="43"/>
      <c r="F503" s="43"/>
      <c r="G503" s="44"/>
      <c r="H503" s="44"/>
      <c r="I503" s="44"/>
      <c r="J503" s="44"/>
      <c r="K503" s="44"/>
      <c r="L503" s="44"/>
      <c r="M503" s="44"/>
      <c r="N503" s="27"/>
      <c r="O503" s="27"/>
      <c r="P503" s="27"/>
      <c r="Q503" s="415"/>
    </row>
    <row r="504" spans="2:17">
      <c r="B504" s="42"/>
      <c r="C504" s="42"/>
      <c r="D504" s="42"/>
      <c r="E504" s="43"/>
      <c r="F504" s="43"/>
      <c r="G504" s="44"/>
      <c r="H504" s="44"/>
      <c r="I504" s="44"/>
      <c r="J504" s="44"/>
      <c r="K504" s="44"/>
      <c r="L504" s="44"/>
      <c r="M504" s="44"/>
      <c r="N504" s="27"/>
      <c r="O504" s="27"/>
      <c r="P504" s="27"/>
      <c r="Q504" s="415"/>
    </row>
    <row r="505" spans="2:17">
      <c r="B505" s="42"/>
      <c r="C505" s="42"/>
      <c r="D505" s="42"/>
      <c r="E505" s="43"/>
      <c r="F505" s="43"/>
      <c r="G505" s="44"/>
      <c r="H505" s="44"/>
      <c r="I505" s="44"/>
      <c r="J505" s="44"/>
      <c r="K505" s="44"/>
      <c r="L505" s="44"/>
      <c r="M505" s="44"/>
      <c r="N505" s="27"/>
      <c r="O505" s="27"/>
      <c r="P505" s="27"/>
      <c r="Q505" s="415"/>
    </row>
    <row r="506" spans="2:17">
      <c r="B506" s="42"/>
      <c r="C506" s="42"/>
      <c r="D506" s="42"/>
      <c r="E506" s="43"/>
      <c r="F506" s="43"/>
      <c r="G506" s="44"/>
      <c r="H506" s="44"/>
      <c r="I506" s="44"/>
      <c r="J506" s="44"/>
      <c r="K506" s="44"/>
      <c r="L506" s="44"/>
      <c r="M506" s="44"/>
      <c r="N506" s="27"/>
      <c r="O506" s="27"/>
      <c r="P506" s="27"/>
      <c r="Q506" s="415"/>
    </row>
    <row r="507" spans="2:17">
      <c r="B507" s="42"/>
      <c r="C507" s="42"/>
      <c r="D507" s="42"/>
      <c r="E507" s="43"/>
      <c r="F507" s="43"/>
      <c r="G507" s="44"/>
      <c r="H507" s="44"/>
      <c r="I507" s="44"/>
      <c r="J507" s="44"/>
      <c r="K507" s="44"/>
      <c r="L507" s="44"/>
      <c r="M507" s="44"/>
      <c r="N507" s="27"/>
      <c r="O507" s="27"/>
      <c r="P507" s="27"/>
      <c r="Q507" s="415"/>
    </row>
    <row r="508" spans="2:17">
      <c r="B508" s="42"/>
      <c r="C508" s="42"/>
      <c r="D508" s="42"/>
      <c r="E508" s="43"/>
      <c r="F508" s="43"/>
      <c r="G508" s="44"/>
      <c r="H508" s="44"/>
      <c r="I508" s="44"/>
      <c r="J508" s="44"/>
      <c r="K508" s="44"/>
      <c r="L508" s="44"/>
      <c r="M508" s="44"/>
      <c r="N508" s="27"/>
      <c r="O508" s="27"/>
      <c r="P508" s="27"/>
      <c r="Q508" s="415"/>
    </row>
    <row r="509" spans="2:17">
      <c r="B509" s="42"/>
      <c r="C509" s="42"/>
      <c r="D509" s="42"/>
      <c r="E509" s="43"/>
      <c r="F509" s="43"/>
      <c r="G509" s="44"/>
      <c r="H509" s="44"/>
      <c r="I509" s="44"/>
      <c r="J509" s="44"/>
      <c r="K509" s="44"/>
      <c r="L509" s="44"/>
      <c r="M509" s="44"/>
      <c r="N509" s="27"/>
      <c r="O509" s="27"/>
      <c r="P509" s="27"/>
      <c r="Q509" s="415"/>
    </row>
    <row r="510" spans="2:17">
      <c r="B510" s="42"/>
      <c r="C510" s="42"/>
      <c r="D510" s="42"/>
      <c r="E510" s="43"/>
      <c r="F510" s="43"/>
      <c r="G510" s="44"/>
      <c r="H510" s="44"/>
      <c r="I510" s="44"/>
      <c r="J510" s="44"/>
      <c r="K510" s="44"/>
      <c r="L510" s="44"/>
      <c r="M510" s="44"/>
      <c r="N510" s="27"/>
      <c r="O510" s="27"/>
      <c r="P510" s="27"/>
      <c r="Q510" s="415"/>
    </row>
    <row r="511" spans="2:17">
      <c r="B511" s="42"/>
      <c r="C511" s="42"/>
      <c r="D511" s="42"/>
      <c r="E511" s="43"/>
      <c r="F511" s="43"/>
      <c r="G511" s="44"/>
      <c r="H511" s="44"/>
      <c r="I511" s="44"/>
      <c r="J511" s="44"/>
      <c r="K511" s="44"/>
      <c r="L511" s="44"/>
      <c r="M511" s="44"/>
      <c r="N511" s="27"/>
      <c r="O511" s="27"/>
      <c r="P511" s="27"/>
      <c r="Q511" s="415"/>
    </row>
    <row r="512" spans="2:17">
      <c r="B512" s="42"/>
      <c r="C512" s="42"/>
      <c r="D512" s="42"/>
      <c r="E512" s="43"/>
      <c r="F512" s="43"/>
      <c r="G512" s="44"/>
      <c r="H512" s="44"/>
      <c r="I512" s="44"/>
      <c r="J512" s="44"/>
      <c r="K512" s="44"/>
      <c r="L512" s="44"/>
      <c r="M512" s="44"/>
      <c r="N512" s="27"/>
      <c r="O512" s="27"/>
      <c r="P512" s="27"/>
      <c r="Q512" s="415"/>
    </row>
    <row r="513" spans="2:17">
      <c r="B513" s="42"/>
      <c r="C513" s="42"/>
      <c r="D513" s="42"/>
      <c r="E513" s="43"/>
      <c r="F513" s="43"/>
      <c r="G513" s="44"/>
      <c r="H513" s="44"/>
      <c r="I513" s="44"/>
      <c r="J513" s="44"/>
      <c r="K513" s="44"/>
      <c r="L513" s="44"/>
      <c r="M513" s="44"/>
      <c r="N513" s="27"/>
      <c r="O513" s="27"/>
      <c r="P513" s="27"/>
      <c r="Q513" s="415"/>
    </row>
    <row r="514" spans="2:17">
      <c r="B514" s="42"/>
      <c r="C514" s="42"/>
      <c r="D514" s="42"/>
      <c r="E514" s="43"/>
      <c r="F514" s="43"/>
      <c r="G514" s="44"/>
      <c r="H514" s="44"/>
      <c r="I514" s="44"/>
      <c r="J514" s="44"/>
      <c r="K514" s="44"/>
      <c r="L514" s="44"/>
      <c r="M514" s="44"/>
      <c r="N514" s="27"/>
      <c r="O514" s="27"/>
      <c r="P514" s="27"/>
      <c r="Q514" s="415"/>
    </row>
    <row r="515" spans="2:17">
      <c r="B515" s="42"/>
      <c r="C515" s="42"/>
      <c r="D515" s="42"/>
      <c r="E515" s="43"/>
      <c r="F515" s="43"/>
      <c r="G515" s="44"/>
      <c r="H515" s="44"/>
      <c r="I515" s="44"/>
      <c r="J515" s="44"/>
      <c r="K515" s="44"/>
      <c r="L515" s="44"/>
      <c r="M515" s="44"/>
      <c r="N515" s="27"/>
      <c r="O515" s="27"/>
      <c r="P515" s="27"/>
      <c r="Q515" s="415"/>
    </row>
    <row r="516" spans="2:17">
      <c r="B516" s="42"/>
      <c r="C516" s="42"/>
      <c r="D516" s="42"/>
      <c r="E516" s="43"/>
      <c r="F516" s="43"/>
      <c r="G516" s="44"/>
      <c r="H516" s="44"/>
      <c r="I516" s="44"/>
      <c r="J516" s="44"/>
      <c r="K516" s="44"/>
      <c r="L516" s="44"/>
      <c r="M516" s="44"/>
      <c r="N516" s="27"/>
      <c r="O516" s="27"/>
      <c r="P516" s="27"/>
      <c r="Q516" s="415"/>
    </row>
    <row r="517" spans="2:17">
      <c r="B517" s="42"/>
      <c r="C517" s="42"/>
      <c r="D517" s="42"/>
      <c r="E517" s="43"/>
      <c r="F517" s="43"/>
      <c r="G517" s="44"/>
      <c r="H517" s="44"/>
      <c r="I517" s="44"/>
      <c r="J517" s="44"/>
      <c r="K517" s="44"/>
      <c r="L517" s="44"/>
      <c r="M517" s="44"/>
      <c r="N517" s="27"/>
      <c r="O517" s="27"/>
      <c r="P517" s="27"/>
      <c r="Q517" s="415"/>
    </row>
    <row r="518" spans="2:17">
      <c r="B518" s="42"/>
      <c r="C518" s="42"/>
      <c r="D518" s="42"/>
      <c r="E518" s="43"/>
      <c r="F518" s="43"/>
      <c r="G518" s="44"/>
      <c r="H518" s="44"/>
      <c r="I518" s="44"/>
      <c r="J518" s="44"/>
      <c r="K518" s="44"/>
      <c r="L518" s="44"/>
      <c r="M518" s="44"/>
      <c r="N518" s="27"/>
      <c r="O518" s="27"/>
      <c r="P518" s="27"/>
      <c r="Q518" s="415"/>
    </row>
    <row r="519" spans="2:17">
      <c r="B519" s="42"/>
      <c r="C519" s="42"/>
      <c r="D519" s="42"/>
      <c r="E519" s="43"/>
      <c r="F519" s="43"/>
      <c r="G519" s="44"/>
      <c r="H519" s="44"/>
      <c r="I519" s="44"/>
      <c r="J519" s="44"/>
      <c r="K519" s="44"/>
      <c r="L519" s="44"/>
      <c r="M519" s="44"/>
      <c r="N519" s="27"/>
      <c r="O519" s="27"/>
      <c r="P519" s="27"/>
      <c r="Q519" s="415"/>
    </row>
    <row r="520" spans="2:17">
      <c r="B520" s="42"/>
      <c r="C520" s="42"/>
      <c r="D520" s="42"/>
      <c r="E520" s="43"/>
      <c r="F520" s="43"/>
      <c r="G520" s="44"/>
      <c r="H520" s="44"/>
      <c r="I520" s="44"/>
      <c r="J520" s="44"/>
      <c r="K520" s="44"/>
      <c r="L520" s="44"/>
      <c r="M520" s="44"/>
      <c r="N520" s="27"/>
      <c r="O520" s="27"/>
      <c r="P520" s="27"/>
      <c r="Q520" s="415"/>
    </row>
    <row r="521" spans="2:17">
      <c r="B521" s="42"/>
      <c r="C521" s="42"/>
      <c r="D521" s="42"/>
      <c r="E521" s="43"/>
      <c r="F521" s="43"/>
      <c r="G521" s="44"/>
      <c r="H521" s="44"/>
      <c r="I521" s="44"/>
      <c r="J521" s="44"/>
      <c r="K521" s="44"/>
      <c r="L521" s="44"/>
      <c r="M521" s="44"/>
      <c r="N521" s="27"/>
      <c r="O521" s="27"/>
      <c r="P521" s="27"/>
      <c r="Q521" s="415"/>
    </row>
    <row r="522" spans="2:17">
      <c r="B522" s="42"/>
      <c r="C522" s="42"/>
      <c r="D522" s="42"/>
      <c r="E522" s="43"/>
      <c r="F522" s="43"/>
      <c r="G522" s="44"/>
      <c r="H522" s="44"/>
      <c r="I522" s="44"/>
      <c r="J522" s="44"/>
      <c r="K522" s="44"/>
      <c r="L522" s="44"/>
      <c r="M522" s="44"/>
      <c r="N522" s="27"/>
      <c r="O522" s="27"/>
      <c r="P522" s="27"/>
      <c r="Q522" s="415"/>
    </row>
    <row r="523" spans="2:17">
      <c r="B523" s="42"/>
      <c r="C523" s="42"/>
      <c r="D523" s="42"/>
      <c r="E523" s="43"/>
      <c r="F523" s="43"/>
      <c r="G523" s="44"/>
      <c r="H523" s="44"/>
      <c r="I523" s="44"/>
      <c r="J523" s="44"/>
      <c r="K523" s="44"/>
      <c r="L523" s="44"/>
      <c r="M523" s="44"/>
      <c r="N523" s="27"/>
      <c r="O523" s="27"/>
      <c r="P523" s="27"/>
      <c r="Q523" s="415"/>
    </row>
    <row r="524" spans="2:17">
      <c r="B524" s="42"/>
      <c r="C524" s="42"/>
      <c r="D524" s="42"/>
      <c r="E524" s="43"/>
      <c r="F524" s="43"/>
      <c r="G524" s="44"/>
      <c r="H524" s="44"/>
      <c r="I524" s="44"/>
      <c r="J524" s="44"/>
      <c r="K524" s="44"/>
      <c r="L524" s="44"/>
      <c r="M524" s="44"/>
      <c r="N524" s="27"/>
      <c r="O524" s="27"/>
      <c r="P524" s="27"/>
      <c r="Q524" s="415"/>
    </row>
    <row r="525" spans="2:17">
      <c r="B525" s="42"/>
      <c r="C525" s="42"/>
      <c r="D525" s="42"/>
      <c r="E525" s="43"/>
      <c r="F525" s="43"/>
      <c r="G525" s="44"/>
      <c r="H525" s="44"/>
      <c r="I525" s="44"/>
      <c r="J525" s="44"/>
      <c r="K525" s="44"/>
      <c r="L525" s="44"/>
      <c r="M525" s="44"/>
      <c r="N525" s="27"/>
      <c r="O525" s="27"/>
      <c r="P525" s="27"/>
      <c r="Q525" s="415"/>
    </row>
    <row r="526" spans="2:17">
      <c r="B526" s="42"/>
      <c r="C526" s="42"/>
      <c r="D526" s="42"/>
      <c r="E526" s="43"/>
      <c r="F526" s="43"/>
      <c r="G526" s="44"/>
      <c r="H526" s="44"/>
      <c r="I526" s="44"/>
      <c r="J526" s="44"/>
      <c r="K526" s="44"/>
      <c r="L526" s="44"/>
      <c r="M526" s="44"/>
      <c r="N526" s="27"/>
      <c r="O526" s="27"/>
      <c r="P526" s="27"/>
      <c r="Q526" s="415"/>
    </row>
    <row r="527" spans="2:17">
      <c r="B527" s="42"/>
      <c r="C527" s="42"/>
      <c r="D527" s="42"/>
      <c r="E527" s="43"/>
      <c r="F527" s="43"/>
      <c r="G527" s="44"/>
      <c r="H527" s="44"/>
      <c r="I527" s="44"/>
      <c r="J527" s="44"/>
      <c r="K527" s="44"/>
      <c r="L527" s="44"/>
      <c r="M527" s="44"/>
      <c r="N527" s="27"/>
      <c r="O527" s="27"/>
      <c r="P527" s="27"/>
      <c r="Q527" s="415"/>
    </row>
    <row r="528" spans="2:17">
      <c r="B528" s="42"/>
      <c r="C528" s="42"/>
      <c r="D528" s="42"/>
      <c r="E528" s="43"/>
      <c r="F528" s="43"/>
      <c r="G528" s="44"/>
      <c r="H528" s="44"/>
      <c r="I528" s="44"/>
      <c r="J528" s="44"/>
      <c r="K528" s="44"/>
      <c r="L528" s="44"/>
      <c r="M528" s="44"/>
      <c r="N528" s="27"/>
      <c r="O528" s="27"/>
      <c r="P528" s="27"/>
      <c r="Q528" s="415"/>
    </row>
    <row r="529" spans="2:17">
      <c r="B529" s="42"/>
      <c r="C529" s="42"/>
      <c r="D529" s="42"/>
      <c r="E529" s="43"/>
      <c r="F529" s="43"/>
      <c r="G529" s="44"/>
      <c r="H529" s="44"/>
      <c r="I529" s="44"/>
      <c r="J529" s="44"/>
      <c r="K529" s="44"/>
      <c r="L529" s="44"/>
      <c r="M529" s="44"/>
      <c r="N529" s="27"/>
      <c r="O529" s="27"/>
      <c r="P529" s="27"/>
      <c r="Q529" s="415"/>
    </row>
    <row r="530" spans="2:17">
      <c r="B530" s="42"/>
      <c r="C530" s="42"/>
      <c r="D530" s="42"/>
      <c r="E530" s="43"/>
      <c r="F530" s="43"/>
      <c r="G530" s="44"/>
      <c r="H530" s="44"/>
      <c r="I530" s="44"/>
      <c r="J530" s="44"/>
      <c r="K530" s="44"/>
      <c r="L530" s="44"/>
      <c r="M530" s="44"/>
      <c r="N530" s="27"/>
      <c r="O530" s="27"/>
      <c r="P530" s="27"/>
      <c r="Q530" s="415"/>
    </row>
    <row r="531" spans="2:17">
      <c r="B531" s="42"/>
      <c r="C531" s="42"/>
      <c r="D531" s="42"/>
      <c r="E531" s="43"/>
      <c r="F531" s="43"/>
      <c r="G531" s="44"/>
      <c r="H531" s="44"/>
      <c r="I531" s="44"/>
      <c r="J531" s="44"/>
      <c r="K531" s="44"/>
      <c r="L531" s="44"/>
      <c r="M531" s="44"/>
      <c r="N531" s="27"/>
      <c r="O531" s="27"/>
      <c r="P531" s="27"/>
      <c r="Q531" s="415"/>
    </row>
    <row r="532" spans="2:17">
      <c r="B532" s="42"/>
      <c r="C532" s="42"/>
      <c r="D532" s="42"/>
      <c r="E532" s="43"/>
      <c r="F532" s="43"/>
      <c r="G532" s="44"/>
      <c r="H532" s="44"/>
      <c r="I532" s="44"/>
      <c r="J532" s="44"/>
      <c r="K532" s="44"/>
      <c r="L532" s="44"/>
      <c r="M532" s="44"/>
      <c r="N532" s="27"/>
      <c r="O532" s="27"/>
      <c r="P532" s="27"/>
      <c r="Q532" s="415"/>
    </row>
    <row r="533" spans="2:17">
      <c r="B533" s="42"/>
      <c r="C533" s="42"/>
      <c r="D533" s="42"/>
      <c r="E533" s="43"/>
      <c r="F533" s="43"/>
      <c r="G533" s="44"/>
      <c r="H533" s="44"/>
      <c r="I533" s="44"/>
      <c r="J533" s="44"/>
      <c r="K533" s="44"/>
      <c r="L533" s="44"/>
      <c r="M533" s="44"/>
      <c r="N533" s="27"/>
      <c r="O533" s="27"/>
      <c r="P533" s="27"/>
      <c r="Q533" s="415"/>
    </row>
    <row r="534" spans="2:17">
      <c r="B534" s="42"/>
      <c r="C534" s="42"/>
      <c r="D534" s="42"/>
      <c r="E534" s="43"/>
      <c r="F534" s="43"/>
      <c r="G534" s="44"/>
      <c r="H534" s="44"/>
      <c r="I534" s="44"/>
      <c r="J534" s="44"/>
      <c r="K534" s="44"/>
      <c r="L534" s="44"/>
      <c r="M534" s="44"/>
      <c r="N534" s="27"/>
      <c r="O534" s="27"/>
      <c r="P534" s="27"/>
      <c r="Q534" s="415"/>
    </row>
    <row r="535" spans="2:17">
      <c r="B535" s="42"/>
      <c r="C535" s="42"/>
      <c r="D535" s="42"/>
      <c r="E535" s="43"/>
      <c r="F535" s="43"/>
      <c r="G535" s="44"/>
      <c r="H535" s="44"/>
      <c r="I535" s="44"/>
      <c r="J535" s="44"/>
      <c r="K535" s="44"/>
      <c r="L535" s="44"/>
      <c r="M535" s="44"/>
      <c r="N535" s="27"/>
      <c r="O535" s="27"/>
      <c r="P535" s="27"/>
      <c r="Q535" s="415"/>
    </row>
    <row r="536" spans="2:17">
      <c r="B536" s="42"/>
      <c r="C536" s="42"/>
      <c r="D536" s="42"/>
      <c r="E536" s="43"/>
      <c r="F536" s="43"/>
      <c r="G536" s="44"/>
      <c r="H536" s="44"/>
      <c r="I536" s="44"/>
      <c r="J536" s="44"/>
      <c r="K536" s="44"/>
      <c r="L536" s="44"/>
      <c r="M536" s="44"/>
      <c r="N536" s="27"/>
      <c r="O536" s="27"/>
      <c r="P536" s="27"/>
      <c r="Q536" s="415"/>
    </row>
    <row r="537" spans="2:17">
      <c r="B537" s="42"/>
      <c r="C537" s="42"/>
      <c r="D537" s="42"/>
      <c r="E537" s="43"/>
      <c r="F537" s="43"/>
      <c r="G537" s="44"/>
      <c r="H537" s="44"/>
      <c r="I537" s="44"/>
      <c r="J537" s="44"/>
      <c r="K537" s="44"/>
      <c r="L537" s="44"/>
      <c r="M537" s="44"/>
      <c r="N537" s="27"/>
      <c r="O537" s="27"/>
      <c r="P537" s="27"/>
      <c r="Q537" s="415"/>
    </row>
    <row r="538" spans="2:17">
      <c r="B538" s="42"/>
      <c r="C538" s="42"/>
      <c r="D538" s="42"/>
      <c r="E538" s="43"/>
      <c r="F538" s="43"/>
      <c r="G538" s="44"/>
      <c r="H538" s="44"/>
      <c r="I538" s="44"/>
      <c r="J538" s="44"/>
      <c r="K538" s="44"/>
      <c r="L538" s="44"/>
      <c r="M538" s="44"/>
      <c r="N538" s="27"/>
      <c r="O538" s="27"/>
      <c r="P538" s="27"/>
      <c r="Q538" s="415"/>
    </row>
    <row r="539" spans="2:17">
      <c r="B539" s="42"/>
      <c r="C539" s="42"/>
      <c r="D539" s="42"/>
      <c r="E539" s="43"/>
      <c r="F539" s="43"/>
      <c r="G539" s="44"/>
      <c r="H539" s="44"/>
      <c r="I539" s="44"/>
      <c r="J539" s="44"/>
      <c r="K539" s="44"/>
      <c r="L539" s="44"/>
      <c r="M539" s="44"/>
      <c r="N539" s="27"/>
      <c r="O539" s="27"/>
      <c r="P539" s="27"/>
      <c r="Q539" s="415"/>
    </row>
    <row r="540" spans="2:17">
      <c r="B540" s="42"/>
      <c r="C540" s="42"/>
      <c r="D540" s="42"/>
      <c r="E540" s="43"/>
      <c r="F540" s="43"/>
      <c r="G540" s="44"/>
      <c r="H540" s="44"/>
      <c r="I540" s="44"/>
      <c r="J540" s="44"/>
      <c r="K540" s="44"/>
      <c r="L540" s="44"/>
      <c r="M540" s="44"/>
      <c r="N540" s="27"/>
      <c r="O540" s="27"/>
      <c r="P540" s="27"/>
      <c r="Q540" s="415"/>
    </row>
    <row r="541" spans="2:17">
      <c r="B541" s="42"/>
      <c r="C541" s="42"/>
      <c r="D541" s="42"/>
      <c r="E541" s="43"/>
      <c r="F541" s="43"/>
      <c r="G541" s="44"/>
      <c r="H541" s="44"/>
      <c r="I541" s="44"/>
      <c r="J541" s="44"/>
      <c r="K541" s="44"/>
      <c r="L541" s="44"/>
      <c r="M541" s="44"/>
      <c r="N541" s="27"/>
      <c r="O541" s="27"/>
      <c r="P541" s="27"/>
      <c r="Q541" s="415"/>
    </row>
    <row r="542" spans="2:17">
      <c r="B542" s="42"/>
      <c r="C542" s="42"/>
      <c r="D542" s="42"/>
      <c r="E542" s="43"/>
      <c r="F542" s="43"/>
      <c r="G542" s="44"/>
      <c r="H542" s="44"/>
      <c r="I542" s="44"/>
      <c r="J542" s="44"/>
      <c r="K542" s="44"/>
      <c r="L542" s="44"/>
      <c r="M542" s="44"/>
      <c r="N542" s="27"/>
      <c r="O542" s="27"/>
      <c r="P542" s="27"/>
      <c r="Q542" s="415"/>
    </row>
    <row r="543" spans="2:17">
      <c r="B543" s="42"/>
      <c r="C543" s="42"/>
      <c r="D543" s="42"/>
      <c r="E543" s="43"/>
      <c r="F543" s="43"/>
      <c r="G543" s="44"/>
      <c r="H543" s="44"/>
      <c r="I543" s="44"/>
      <c r="J543" s="44"/>
      <c r="K543" s="44"/>
      <c r="L543" s="44"/>
      <c r="M543" s="44"/>
      <c r="N543" s="27"/>
      <c r="O543" s="27"/>
      <c r="P543" s="27"/>
      <c r="Q543" s="415"/>
    </row>
    <row r="544" spans="2:17">
      <c r="B544" s="42"/>
      <c r="C544" s="42"/>
      <c r="D544" s="42"/>
      <c r="E544" s="43"/>
      <c r="F544" s="43"/>
      <c r="G544" s="44"/>
      <c r="H544" s="44"/>
      <c r="I544" s="44"/>
      <c r="J544" s="44"/>
      <c r="K544" s="44"/>
      <c r="L544" s="44"/>
      <c r="M544" s="44"/>
      <c r="N544" s="27"/>
      <c r="O544" s="27"/>
      <c r="P544" s="27"/>
      <c r="Q544" s="415"/>
    </row>
    <row r="545" spans="2:17">
      <c r="B545" s="42"/>
      <c r="C545" s="42"/>
      <c r="D545" s="42"/>
      <c r="E545" s="43"/>
      <c r="F545" s="43"/>
      <c r="G545" s="44"/>
      <c r="H545" s="44"/>
      <c r="I545" s="44"/>
      <c r="J545" s="44"/>
      <c r="K545" s="44"/>
      <c r="L545" s="44"/>
      <c r="M545" s="44"/>
      <c r="N545" s="27"/>
      <c r="O545" s="27"/>
      <c r="P545" s="27"/>
      <c r="Q545" s="415"/>
    </row>
    <row r="546" spans="2:17">
      <c r="B546" s="42"/>
      <c r="C546" s="42"/>
      <c r="D546" s="42"/>
      <c r="E546" s="43"/>
      <c r="F546" s="43"/>
      <c r="G546" s="44"/>
      <c r="H546" s="44"/>
      <c r="I546" s="44"/>
      <c r="J546" s="44"/>
      <c r="K546" s="44"/>
      <c r="L546" s="44"/>
      <c r="M546" s="44"/>
      <c r="N546" s="27"/>
      <c r="O546" s="27"/>
      <c r="P546" s="27"/>
      <c r="Q546" s="415"/>
    </row>
    <row r="547" spans="2:17">
      <c r="B547" s="42"/>
      <c r="C547" s="42"/>
      <c r="D547" s="42"/>
      <c r="E547" s="43"/>
      <c r="F547" s="43"/>
      <c r="G547" s="44"/>
      <c r="H547" s="44"/>
      <c r="I547" s="44"/>
      <c r="J547" s="44"/>
      <c r="K547" s="44"/>
      <c r="L547" s="44"/>
      <c r="M547" s="44"/>
      <c r="N547" s="27"/>
      <c r="O547" s="27"/>
      <c r="P547" s="27"/>
      <c r="Q547" s="415"/>
    </row>
    <row r="548" spans="2:17">
      <c r="B548" s="42"/>
      <c r="C548" s="42"/>
      <c r="D548" s="42"/>
      <c r="E548" s="43"/>
      <c r="F548" s="43"/>
      <c r="G548" s="44"/>
      <c r="H548" s="44"/>
      <c r="I548" s="44"/>
      <c r="J548" s="44"/>
      <c r="K548" s="44"/>
      <c r="L548" s="44"/>
      <c r="M548" s="44"/>
      <c r="N548" s="27"/>
      <c r="O548" s="27"/>
      <c r="P548" s="27"/>
      <c r="Q548" s="415"/>
    </row>
    <row r="549" spans="2:17">
      <c r="B549" s="42"/>
      <c r="C549" s="42"/>
      <c r="D549" s="42"/>
      <c r="E549" s="43"/>
      <c r="F549" s="43"/>
      <c r="G549" s="44"/>
      <c r="H549" s="44"/>
      <c r="I549" s="44"/>
      <c r="J549" s="44"/>
      <c r="K549" s="44"/>
      <c r="L549" s="44"/>
      <c r="M549" s="44"/>
      <c r="N549" s="27"/>
      <c r="O549" s="27"/>
      <c r="P549" s="27"/>
      <c r="Q549" s="415"/>
    </row>
    <row r="550" spans="2:17">
      <c r="B550" s="42"/>
      <c r="C550" s="42"/>
      <c r="D550" s="42"/>
      <c r="E550" s="43"/>
      <c r="F550" s="43"/>
      <c r="G550" s="44"/>
      <c r="H550" s="44"/>
      <c r="I550" s="44"/>
      <c r="J550" s="44"/>
      <c r="K550" s="44"/>
      <c r="L550" s="44"/>
      <c r="M550" s="44"/>
      <c r="N550" s="27"/>
      <c r="O550" s="27"/>
      <c r="P550" s="27"/>
      <c r="Q550" s="415"/>
    </row>
    <row r="551" spans="2:17">
      <c r="B551" s="42"/>
      <c r="C551" s="42"/>
      <c r="D551" s="42"/>
      <c r="E551" s="43"/>
      <c r="F551" s="43"/>
      <c r="G551" s="44"/>
      <c r="H551" s="44"/>
      <c r="I551" s="44"/>
      <c r="J551" s="44"/>
      <c r="K551" s="44"/>
      <c r="L551" s="44"/>
      <c r="M551" s="44"/>
      <c r="N551" s="27"/>
      <c r="O551" s="27"/>
      <c r="P551" s="27"/>
      <c r="Q551" s="415"/>
    </row>
    <row r="552" spans="2:17">
      <c r="B552" s="42"/>
      <c r="C552" s="42"/>
      <c r="D552" s="42"/>
      <c r="E552" s="43"/>
      <c r="F552" s="43"/>
      <c r="G552" s="44"/>
      <c r="H552" s="44"/>
      <c r="I552" s="44"/>
      <c r="J552" s="44"/>
      <c r="K552" s="44"/>
      <c r="L552" s="44"/>
      <c r="M552" s="44"/>
      <c r="N552" s="27"/>
      <c r="O552" s="27"/>
      <c r="P552" s="27"/>
      <c r="Q552" s="415"/>
    </row>
    <row r="553" spans="2:17">
      <c r="B553" s="42"/>
      <c r="C553" s="42"/>
      <c r="D553" s="42"/>
      <c r="E553" s="43"/>
      <c r="F553" s="43"/>
      <c r="G553" s="44"/>
      <c r="H553" s="44"/>
      <c r="I553" s="44"/>
      <c r="J553" s="44"/>
      <c r="K553" s="44"/>
      <c r="L553" s="44"/>
      <c r="M553" s="44"/>
      <c r="N553" s="27"/>
      <c r="O553" s="27"/>
      <c r="P553" s="27"/>
      <c r="Q553" s="415"/>
    </row>
    <row r="554" spans="2:17">
      <c r="B554" s="42"/>
      <c r="C554" s="42"/>
      <c r="D554" s="42"/>
      <c r="E554" s="43"/>
      <c r="F554" s="43"/>
      <c r="G554" s="44"/>
      <c r="H554" s="44"/>
      <c r="I554" s="44"/>
      <c r="J554" s="44"/>
      <c r="K554" s="44"/>
      <c r="L554" s="44"/>
      <c r="M554" s="44"/>
      <c r="N554" s="27"/>
      <c r="O554" s="27"/>
      <c r="P554" s="27"/>
      <c r="Q554" s="415"/>
    </row>
    <row r="555" spans="2:17">
      <c r="B555" s="42"/>
      <c r="C555" s="42"/>
      <c r="D555" s="42"/>
      <c r="E555" s="43"/>
      <c r="F555" s="43"/>
      <c r="G555" s="44"/>
      <c r="H555" s="44"/>
      <c r="I555" s="44"/>
      <c r="J555" s="44"/>
      <c r="K555" s="44"/>
      <c r="L555" s="44"/>
      <c r="M555" s="44"/>
      <c r="N555" s="27"/>
      <c r="O555" s="27"/>
      <c r="P555" s="27"/>
      <c r="Q555" s="415"/>
    </row>
    <row r="556" spans="2:17">
      <c r="B556" s="42"/>
      <c r="C556" s="42"/>
      <c r="D556" s="42"/>
      <c r="E556" s="43"/>
      <c r="F556" s="43"/>
      <c r="G556" s="44"/>
      <c r="H556" s="44"/>
      <c r="I556" s="44"/>
      <c r="J556" s="44"/>
      <c r="K556" s="44"/>
      <c r="L556" s="44"/>
      <c r="M556" s="44"/>
      <c r="N556" s="27"/>
      <c r="O556" s="27"/>
      <c r="P556" s="27"/>
      <c r="Q556" s="415"/>
    </row>
    <row r="557" spans="2:17">
      <c r="B557" s="42"/>
      <c r="C557" s="42"/>
      <c r="D557" s="42"/>
      <c r="E557" s="43"/>
      <c r="F557" s="43"/>
      <c r="G557" s="44"/>
      <c r="H557" s="44"/>
      <c r="I557" s="44"/>
      <c r="J557" s="44"/>
      <c r="K557" s="44"/>
      <c r="L557" s="44"/>
      <c r="M557" s="44"/>
      <c r="N557" s="27"/>
      <c r="O557" s="27"/>
      <c r="P557" s="27"/>
      <c r="Q557" s="415"/>
    </row>
    <row r="558" spans="2:17">
      <c r="B558" s="42"/>
      <c r="C558" s="42"/>
      <c r="D558" s="42"/>
      <c r="E558" s="43"/>
      <c r="F558" s="43"/>
      <c r="G558" s="44"/>
      <c r="H558" s="44"/>
      <c r="I558" s="44"/>
      <c r="J558" s="44"/>
      <c r="K558" s="44"/>
      <c r="L558" s="44"/>
      <c r="M558" s="44"/>
      <c r="N558" s="27"/>
      <c r="O558" s="27"/>
      <c r="P558" s="27"/>
      <c r="Q558" s="415"/>
    </row>
    <row r="559" spans="2:17">
      <c r="B559" s="42"/>
      <c r="C559" s="42"/>
      <c r="D559" s="42"/>
      <c r="E559" s="43"/>
      <c r="F559" s="43"/>
      <c r="G559" s="44"/>
      <c r="H559" s="44"/>
      <c r="I559" s="44"/>
      <c r="J559" s="44"/>
      <c r="K559" s="44"/>
      <c r="L559" s="44"/>
      <c r="M559" s="44"/>
      <c r="N559" s="27"/>
      <c r="O559" s="27"/>
      <c r="P559" s="27"/>
      <c r="Q559" s="415"/>
    </row>
    <row r="560" spans="2:17">
      <c r="B560" s="42"/>
      <c r="C560" s="42"/>
      <c r="D560" s="42"/>
      <c r="E560" s="43"/>
      <c r="F560" s="43"/>
      <c r="G560" s="44"/>
      <c r="H560" s="44"/>
      <c r="I560" s="44"/>
      <c r="J560" s="44"/>
      <c r="K560" s="44"/>
      <c r="L560" s="44"/>
      <c r="M560" s="44"/>
      <c r="N560" s="27"/>
      <c r="O560" s="27"/>
      <c r="P560" s="27"/>
      <c r="Q560" s="415"/>
    </row>
    <row r="561" spans="2:17">
      <c r="B561" s="42"/>
      <c r="C561" s="42"/>
      <c r="D561" s="42"/>
      <c r="E561" s="43"/>
      <c r="F561" s="43"/>
      <c r="G561" s="44"/>
      <c r="H561" s="44"/>
      <c r="I561" s="44"/>
      <c r="J561" s="44"/>
      <c r="K561" s="44"/>
      <c r="L561" s="44"/>
      <c r="M561" s="44"/>
      <c r="N561" s="27"/>
      <c r="O561" s="27"/>
      <c r="P561" s="27"/>
      <c r="Q561" s="415"/>
    </row>
    <row r="562" spans="2:17">
      <c r="B562" s="42"/>
      <c r="C562" s="42"/>
      <c r="D562" s="42"/>
      <c r="E562" s="43"/>
      <c r="F562" s="43"/>
      <c r="G562" s="44"/>
      <c r="H562" s="44"/>
      <c r="I562" s="44"/>
      <c r="J562" s="44"/>
      <c r="K562" s="44"/>
      <c r="L562" s="44"/>
      <c r="M562" s="44"/>
      <c r="N562" s="27"/>
      <c r="O562" s="27"/>
      <c r="P562" s="27"/>
      <c r="Q562" s="415"/>
    </row>
    <row r="563" spans="2:17">
      <c r="B563" s="42"/>
      <c r="C563" s="42"/>
      <c r="D563" s="42"/>
      <c r="E563" s="43"/>
      <c r="F563" s="43"/>
      <c r="G563" s="44"/>
      <c r="H563" s="44"/>
      <c r="I563" s="44"/>
      <c r="J563" s="44"/>
      <c r="K563" s="44"/>
      <c r="L563" s="44"/>
      <c r="M563" s="44"/>
      <c r="N563" s="27"/>
      <c r="O563" s="27"/>
      <c r="P563" s="27"/>
      <c r="Q563" s="415"/>
    </row>
    <row r="564" spans="2:17">
      <c r="B564" s="42"/>
      <c r="C564" s="42"/>
      <c r="D564" s="42"/>
      <c r="E564" s="43"/>
      <c r="F564" s="43"/>
      <c r="G564" s="44"/>
      <c r="H564" s="44"/>
      <c r="I564" s="44"/>
      <c r="J564" s="44"/>
      <c r="K564" s="44"/>
      <c r="L564" s="44"/>
      <c r="M564" s="44"/>
      <c r="N564" s="27"/>
      <c r="O564" s="27"/>
      <c r="P564" s="27"/>
      <c r="Q564" s="415"/>
    </row>
    <row r="565" spans="2:17">
      <c r="B565" s="42"/>
      <c r="C565" s="42"/>
      <c r="D565" s="42"/>
      <c r="E565" s="43"/>
      <c r="F565" s="43"/>
      <c r="G565" s="44"/>
      <c r="H565" s="44"/>
      <c r="I565" s="44"/>
      <c r="J565" s="44"/>
      <c r="K565" s="44"/>
      <c r="L565" s="44"/>
      <c r="M565" s="44"/>
      <c r="N565" s="27"/>
      <c r="O565" s="27"/>
      <c r="P565" s="27"/>
      <c r="Q565" s="415"/>
    </row>
    <row r="566" spans="2:17">
      <c r="B566" s="42"/>
      <c r="C566" s="42"/>
      <c r="D566" s="42"/>
      <c r="E566" s="43"/>
      <c r="F566" s="43"/>
      <c r="G566" s="44"/>
      <c r="H566" s="44"/>
      <c r="I566" s="44"/>
      <c r="J566" s="44"/>
      <c r="K566" s="44"/>
      <c r="L566" s="44"/>
      <c r="M566" s="44"/>
      <c r="N566" s="27"/>
      <c r="O566" s="27"/>
      <c r="P566" s="27"/>
      <c r="Q566" s="415"/>
    </row>
    <row r="567" spans="2:17">
      <c r="B567" s="42"/>
      <c r="C567" s="42"/>
      <c r="D567" s="42"/>
      <c r="E567" s="43"/>
      <c r="F567" s="43"/>
      <c r="G567" s="44"/>
      <c r="H567" s="44"/>
      <c r="I567" s="44"/>
      <c r="J567" s="44"/>
      <c r="K567" s="44"/>
      <c r="L567" s="44"/>
      <c r="M567" s="44"/>
      <c r="N567" s="27"/>
      <c r="O567" s="27"/>
      <c r="P567" s="27"/>
      <c r="Q567" s="415"/>
    </row>
    <row r="568" spans="2:17">
      <c r="B568" s="42"/>
      <c r="C568" s="42"/>
      <c r="D568" s="42"/>
      <c r="E568" s="43"/>
      <c r="F568" s="43"/>
      <c r="G568" s="44"/>
      <c r="H568" s="44"/>
      <c r="I568" s="44"/>
      <c r="J568" s="44"/>
      <c r="K568" s="44"/>
      <c r="L568" s="44"/>
      <c r="M568" s="44"/>
      <c r="N568" s="27"/>
      <c r="O568" s="27"/>
      <c r="P568" s="27"/>
      <c r="Q568" s="415"/>
    </row>
    <row r="569" spans="2:17">
      <c r="B569" s="42"/>
      <c r="C569" s="42"/>
      <c r="D569" s="42"/>
      <c r="E569" s="43"/>
      <c r="F569" s="43"/>
      <c r="G569" s="44"/>
      <c r="H569" s="44"/>
      <c r="I569" s="44"/>
      <c r="J569" s="44"/>
      <c r="K569" s="44"/>
      <c r="L569" s="44"/>
      <c r="M569" s="44"/>
      <c r="N569" s="27"/>
      <c r="O569" s="27"/>
      <c r="P569" s="27"/>
      <c r="Q569" s="415"/>
    </row>
    <row r="570" spans="2:17">
      <c r="B570" s="42"/>
      <c r="C570" s="42"/>
      <c r="D570" s="42"/>
      <c r="E570" s="43"/>
      <c r="F570" s="43"/>
      <c r="G570" s="44"/>
      <c r="H570" s="44"/>
      <c r="I570" s="44"/>
      <c r="J570" s="44"/>
      <c r="K570" s="44"/>
      <c r="L570" s="44"/>
      <c r="M570" s="44"/>
      <c r="N570" s="27"/>
      <c r="O570" s="27"/>
      <c r="P570" s="27"/>
      <c r="Q570" s="415"/>
    </row>
    <row r="571" spans="2:17">
      <c r="B571" s="42"/>
      <c r="C571" s="42"/>
      <c r="D571" s="42"/>
      <c r="E571" s="43"/>
      <c r="F571" s="43"/>
      <c r="G571" s="44"/>
      <c r="H571" s="44"/>
      <c r="I571" s="44"/>
      <c r="J571" s="44"/>
      <c r="K571" s="44"/>
      <c r="L571" s="44"/>
      <c r="M571" s="44"/>
      <c r="N571" s="27"/>
      <c r="O571" s="27"/>
      <c r="P571" s="27"/>
      <c r="Q571" s="415"/>
    </row>
    <row r="572" spans="2:17">
      <c r="B572" s="42"/>
      <c r="C572" s="42"/>
      <c r="D572" s="42"/>
      <c r="E572" s="43"/>
      <c r="F572" s="43"/>
      <c r="G572" s="44"/>
      <c r="H572" s="44"/>
      <c r="I572" s="44"/>
      <c r="J572" s="44"/>
      <c r="K572" s="44"/>
      <c r="L572" s="44"/>
      <c r="M572" s="44"/>
      <c r="N572" s="27"/>
      <c r="O572" s="27"/>
      <c r="P572" s="27"/>
      <c r="Q572" s="415"/>
    </row>
    <row r="573" spans="2:17">
      <c r="B573" s="42"/>
      <c r="C573" s="42"/>
      <c r="D573" s="42"/>
      <c r="E573" s="43"/>
      <c r="F573" s="43"/>
      <c r="G573" s="44"/>
      <c r="H573" s="44"/>
      <c r="I573" s="44"/>
      <c r="J573" s="44"/>
      <c r="K573" s="44"/>
      <c r="L573" s="44"/>
      <c r="M573" s="44"/>
      <c r="N573" s="27"/>
      <c r="O573" s="27"/>
      <c r="P573" s="27"/>
      <c r="Q573" s="415"/>
    </row>
    <row r="574" spans="2:17">
      <c r="B574" s="42"/>
      <c r="C574" s="42"/>
      <c r="D574" s="42"/>
      <c r="E574" s="43"/>
      <c r="F574" s="43"/>
      <c r="G574" s="44"/>
      <c r="H574" s="44"/>
      <c r="I574" s="44"/>
      <c r="J574" s="44"/>
      <c r="K574" s="44"/>
      <c r="L574" s="44"/>
      <c r="M574" s="44"/>
      <c r="N574" s="27"/>
      <c r="O574" s="27"/>
      <c r="P574" s="27"/>
      <c r="Q574" s="415"/>
    </row>
    <row r="575" spans="2:17">
      <c r="B575" s="42"/>
      <c r="C575" s="42"/>
      <c r="D575" s="42"/>
      <c r="E575" s="43"/>
      <c r="F575" s="43"/>
      <c r="G575" s="44"/>
      <c r="H575" s="44"/>
      <c r="I575" s="44"/>
      <c r="J575" s="44"/>
      <c r="K575" s="44"/>
      <c r="L575" s="44"/>
      <c r="M575" s="44"/>
      <c r="N575" s="27"/>
      <c r="O575" s="27"/>
      <c r="P575" s="27"/>
      <c r="Q575" s="415"/>
    </row>
    <row r="576" spans="2:17">
      <c r="B576" s="42"/>
      <c r="C576" s="42"/>
      <c r="D576" s="42"/>
      <c r="E576" s="43"/>
      <c r="F576" s="43"/>
      <c r="G576" s="44"/>
      <c r="H576" s="44"/>
      <c r="I576" s="44"/>
      <c r="J576" s="44"/>
      <c r="K576" s="44"/>
      <c r="L576" s="44"/>
      <c r="M576" s="44"/>
      <c r="N576" s="27"/>
      <c r="O576" s="27"/>
      <c r="P576" s="27"/>
      <c r="Q576" s="415"/>
    </row>
    <row r="577" spans="2:17">
      <c r="B577" s="42"/>
      <c r="C577" s="42"/>
      <c r="D577" s="42"/>
      <c r="E577" s="43"/>
      <c r="F577" s="43"/>
      <c r="G577" s="44"/>
      <c r="H577" s="44"/>
      <c r="I577" s="44"/>
      <c r="J577" s="44"/>
      <c r="K577" s="44"/>
      <c r="L577" s="44"/>
      <c r="M577" s="44"/>
      <c r="N577" s="27"/>
      <c r="O577" s="27"/>
      <c r="P577" s="27"/>
      <c r="Q577" s="415"/>
    </row>
    <row r="578" spans="2:17">
      <c r="B578" s="42"/>
      <c r="C578" s="42"/>
      <c r="D578" s="42"/>
      <c r="E578" s="43"/>
      <c r="F578" s="43"/>
      <c r="G578" s="44"/>
      <c r="H578" s="44"/>
      <c r="I578" s="44"/>
      <c r="J578" s="44"/>
      <c r="K578" s="44"/>
      <c r="L578" s="44"/>
      <c r="M578" s="44"/>
      <c r="N578" s="27"/>
      <c r="O578" s="27"/>
      <c r="P578" s="27"/>
      <c r="Q578" s="415"/>
    </row>
    <row r="579" spans="2:17">
      <c r="B579" s="42"/>
      <c r="C579" s="42"/>
      <c r="D579" s="42"/>
      <c r="E579" s="43"/>
      <c r="F579" s="43"/>
      <c r="G579" s="44"/>
      <c r="H579" s="44"/>
      <c r="I579" s="44"/>
      <c r="J579" s="44"/>
      <c r="K579" s="44"/>
      <c r="L579" s="44"/>
      <c r="M579" s="44"/>
      <c r="N579" s="27"/>
      <c r="O579" s="27"/>
      <c r="P579" s="27"/>
      <c r="Q579" s="415"/>
    </row>
    <row r="580" spans="2:17">
      <c r="B580" s="42"/>
      <c r="C580" s="42"/>
      <c r="D580" s="42"/>
      <c r="E580" s="43"/>
      <c r="F580" s="43"/>
      <c r="G580" s="44"/>
      <c r="H580" s="44"/>
      <c r="I580" s="44"/>
      <c r="J580" s="44"/>
      <c r="K580" s="44"/>
      <c r="L580" s="44"/>
      <c r="M580" s="44"/>
      <c r="N580" s="27"/>
      <c r="O580" s="27"/>
      <c r="P580" s="27"/>
      <c r="Q580" s="415"/>
    </row>
    <row r="581" spans="2:17">
      <c r="B581" s="42"/>
      <c r="C581" s="42"/>
      <c r="D581" s="42"/>
      <c r="E581" s="43"/>
      <c r="F581" s="43"/>
      <c r="G581" s="44"/>
      <c r="H581" s="44"/>
      <c r="I581" s="44"/>
      <c r="J581" s="44"/>
      <c r="K581" s="44"/>
      <c r="L581" s="44"/>
      <c r="M581" s="44"/>
      <c r="N581" s="27"/>
      <c r="O581" s="27"/>
      <c r="P581" s="27"/>
      <c r="Q581" s="415"/>
    </row>
    <row r="582" spans="2:17">
      <c r="B582" s="42"/>
      <c r="C582" s="42"/>
      <c r="D582" s="42"/>
      <c r="E582" s="43"/>
      <c r="F582" s="43"/>
      <c r="G582" s="44"/>
      <c r="H582" s="44"/>
      <c r="I582" s="44"/>
      <c r="J582" s="44"/>
      <c r="K582" s="44"/>
      <c r="L582" s="44"/>
      <c r="M582" s="44"/>
      <c r="N582" s="27"/>
      <c r="O582" s="27"/>
      <c r="P582" s="27"/>
      <c r="Q582" s="415"/>
    </row>
    <row r="583" spans="2:17">
      <c r="B583" s="42"/>
      <c r="C583" s="42"/>
      <c r="D583" s="42"/>
      <c r="E583" s="43"/>
      <c r="F583" s="43"/>
      <c r="G583" s="44"/>
      <c r="H583" s="44"/>
      <c r="I583" s="44"/>
      <c r="J583" s="44"/>
      <c r="K583" s="44"/>
      <c r="L583" s="44"/>
      <c r="M583" s="44"/>
      <c r="N583" s="27"/>
      <c r="O583" s="27"/>
      <c r="P583" s="27"/>
      <c r="Q583" s="415"/>
    </row>
    <row r="584" spans="2:17">
      <c r="B584" s="42"/>
      <c r="C584" s="42"/>
      <c r="D584" s="42"/>
      <c r="E584" s="43"/>
      <c r="F584" s="43"/>
      <c r="G584" s="44"/>
      <c r="H584" s="44"/>
      <c r="I584" s="44"/>
      <c r="J584" s="44"/>
      <c r="K584" s="44"/>
      <c r="L584" s="44"/>
      <c r="M584" s="44"/>
      <c r="N584" s="27"/>
      <c r="O584" s="27"/>
      <c r="P584" s="27"/>
      <c r="Q584" s="415"/>
    </row>
    <row r="585" spans="2:17">
      <c r="B585" s="42"/>
      <c r="C585" s="42"/>
      <c r="D585" s="42"/>
      <c r="E585" s="43"/>
      <c r="F585" s="43"/>
      <c r="G585" s="44"/>
      <c r="H585" s="44"/>
      <c r="I585" s="44"/>
      <c r="J585" s="44"/>
      <c r="K585" s="44"/>
      <c r="L585" s="44"/>
      <c r="M585" s="44"/>
      <c r="N585" s="27"/>
      <c r="O585" s="27"/>
      <c r="P585" s="27"/>
      <c r="Q585" s="415"/>
    </row>
    <row r="586" spans="2:17">
      <c r="B586" s="42"/>
      <c r="C586" s="42"/>
      <c r="D586" s="42"/>
      <c r="E586" s="43"/>
      <c r="F586" s="43"/>
      <c r="G586" s="44"/>
      <c r="H586" s="44"/>
      <c r="I586" s="44"/>
      <c r="J586" s="44"/>
      <c r="K586" s="44"/>
      <c r="L586" s="44"/>
      <c r="M586" s="44"/>
      <c r="N586" s="27"/>
      <c r="O586" s="27"/>
      <c r="P586" s="27"/>
      <c r="Q586" s="415"/>
    </row>
    <row r="587" spans="2:17">
      <c r="B587" s="42"/>
      <c r="C587" s="42"/>
      <c r="D587" s="42"/>
      <c r="E587" s="43"/>
      <c r="F587" s="43"/>
      <c r="G587" s="44"/>
      <c r="H587" s="44"/>
      <c r="I587" s="44"/>
      <c r="J587" s="44"/>
      <c r="K587" s="44"/>
      <c r="L587" s="44"/>
      <c r="M587" s="44"/>
      <c r="N587" s="27"/>
      <c r="O587" s="27"/>
      <c r="P587" s="27"/>
      <c r="Q587" s="415"/>
    </row>
    <row r="588" spans="2:17">
      <c r="B588" s="42"/>
      <c r="C588" s="42"/>
      <c r="D588" s="42"/>
      <c r="E588" s="43"/>
      <c r="F588" s="43"/>
      <c r="G588" s="44"/>
      <c r="H588" s="44"/>
      <c r="I588" s="44"/>
      <c r="J588" s="44"/>
      <c r="K588" s="44"/>
      <c r="L588" s="44"/>
      <c r="M588" s="44"/>
      <c r="N588" s="27"/>
      <c r="O588" s="27"/>
      <c r="P588" s="27"/>
      <c r="Q588" s="415"/>
    </row>
    <row r="589" spans="2:17">
      <c r="B589" s="42"/>
      <c r="C589" s="42"/>
      <c r="D589" s="42"/>
      <c r="E589" s="43"/>
      <c r="F589" s="43"/>
      <c r="G589" s="44"/>
      <c r="H589" s="44"/>
      <c r="I589" s="44"/>
      <c r="J589" s="44"/>
      <c r="K589" s="44"/>
      <c r="L589" s="44"/>
      <c r="M589" s="44"/>
      <c r="N589" s="27"/>
      <c r="O589" s="27"/>
      <c r="P589" s="27"/>
      <c r="Q589" s="415"/>
    </row>
    <row r="590" spans="2:17">
      <c r="B590" s="42"/>
      <c r="C590" s="42"/>
      <c r="D590" s="42"/>
      <c r="E590" s="43"/>
      <c r="F590" s="43"/>
      <c r="G590" s="44"/>
      <c r="H590" s="44"/>
      <c r="I590" s="44"/>
      <c r="J590" s="44"/>
      <c r="K590" s="44"/>
      <c r="L590" s="44"/>
      <c r="M590" s="44"/>
      <c r="N590" s="27"/>
      <c r="O590" s="27"/>
      <c r="P590" s="27"/>
      <c r="Q590" s="415"/>
    </row>
    <row r="591" spans="2:17">
      <c r="B591" s="42"/>
      <c r="C591" s="42"/>
      <c r="D591" s="42"/>
      <c r="E591" s="43"/>
      <c r="F591" s="43"/>
      <c r="G591" s="44"/>
      <c r="H591" s="44"/>
      <c r="I591" s="44"/>
      <c r="J591" s="44"/>
      <c r="K591" s="44"/>
      <c r="L591" s="44"/>
      <c r="M591" s="44"/>
      <c r="N591" s="27"/>
      <c r="O591" s="27"/>
      <c r="P591" s="27"/>
      <c r="Q591" s="415"/>
    </row>
    <row r="592" spans="2:17">
      <c r="B592" s="42"/>
      <c r="C592" s="42"/>
      <c r="D592" s="42"/>
      <c r="E592" s="43"/>
      <c r="F592" s="43"/>
      <c r="G592" s="44"/>
      <c r="H592" s="44"/>
      <c r="I592" s="44"/>
      <c r="J592" s="44"/>
      <c r="K592" s="44"/>
      <c r="L592" s="44"/>
      <c r="M592" s="44"/>
      <c r="N592" s="27"/>
      <c r="O592" s="27"/>
      <c r="P592" s="27"/>
      <c r="Q592" s="415"/>
    </row>
    <row r="593" spans="2:17">
      <c r="B593" s="42"/>
      <c r="C593" s="42"/>
      <c r="D593" s="42"/>
      <c r="E593" s="43"/>
      <c r="F593" s="43"/>
      <c r="G593" s="44"/>
      <c r="H593" s="44"/>
      <c r="I593" s="44"/>
      <c r="J593" s="44"/>
      <c r="K593" s="44"/>
      <c r="L593" s="44"/>
      <c r="M593" s="44"/>
      <c r="N593" s="27"/>
      <c r="O593" s="27"/>
      <c r="P593" s="27"/>
      <c r="Q593" s="415"/>
    </row>
    <row r="594" spans="2:17">
      <c r="B594" s="42"/>
      <c r="C594" s="42"/>
      <c r="D594" s="42"/>
      <c r="E594" s="43"/>
      <c r="F594" s="43"/>
      <c r="G594" s="44"/>
      <c r="H594" s="44"/>
      <c r="I594" s="44"/>
      <c r="J594" s="44"/>
      <c r="K594" s="44"/>
      <c r="L594" s="44"/>
      <c r="M594" s="44"/>
      <c r="N594" s="27"/>
      <c r="O594" s="27"/>
      <c r="P594" s="27"/>
      <c r="Q594" s="415"/>
    </row>
    <row r="595" spans="2:17">
      <c r="B595" s="42"/>
      <c r="C595" s="42"/>
      <c r="D595" s="42"/>
      <c r="E595" s="43"/>
      <c r="F595" s="43"/>
      <c r="G595" s="44"/>
      <c r="H595" s="44"/>
      <c r="I595" s="44"/>
      <c r="J595" s="44"/>
      <c r="K595" s="44"/>
      <c r="L595" s="44"/>
      <c r="M595" s="44"/>
      <c r="N595" s="27"/>
      <c r="O595" s="27"/>
      <c r="P595" s="27"/>
      <c r="Q595" s="415"/>
    </row>
    <row r="596" spans="2:17">
      <c r="B596" s="42"/>
      <c r="C596" s="42"/>
      <c r="D596" s="42"/>
      <c r="E596" s="43"/>
      <c r="F596" s="43"/>
      <c r="G596" s="44"/>
      <c r="H596" s="44"/>
      <c r="I596" s="44"/>
      <c r="J596" s="44"/>
      <c r="K596" s="44"/>
      <c r="L596" s="44"/>
      <c r="M596" s="44"/>
      <c r="N596" s="27"/>
      <c r="O596" s="27"/>
      <c r="P596" s="27"/>
      <c r="Q596" s="415"/>
    </row>
    <row r="597" spans="2:17">
      <c r="B597" s="42"/>
      <c r="C597" s="42"/>
      <c r="D597" s="42"/>
      <c r="E597" s="43"/>
      <c r="F597" s="43"/>
      <c r="G597" s="44"/>
      <c r="H597" s="44"/>
      <c r="I597" s="44"/>
      <c r="J597" s="44"/>
      <c r="K597" s="44"/>
      <c r="L597" s="44"/>
      <c r="M597" s="44"/>
      <c r="N597" s="27"/>
      <c r="O597" s="27"/>
      <c r="P597" s="27"/>
      <c r="Q597" s="415"/>
    </row>
    <row r="598" spans="2:17">
      <c r="B598" s="42"/>
      <c r="C598" s="42"/>
      <c r="D598" s="42"/>
      <c r="E598" s="43"/>
      <c r="F598" s="43"/>
      <c r="G598" s="44"/>
      <c r="H598" s="44"/>
      <c r="I598" s="44"/>
      <c r="J598" s="44"/>
      <c r="K598" s="44"/>
      <c r="L598" s="44"/>
      <c r="M598" s="44"/>
      <c r="N598" s="27"/>
      <c r="O598" s="27"/>
      <c r="P598" s="27"/>
      <c r="Q598" s="415"/>
    </row>
    <row r="599" spans="2:17">
      <c r="B599" s="42"/>
      <c r="C599" s="42"/>
      <c r="D599" s="42"/>
      <c r="E599" s="43"/>
      <c r="F599" s="43"/>
      <c r="G599" s="44"/>
      <c r="H599" s="44"/>
      <c r="I599" s="44"/>
      <c r="J599" s="44"/>
      <c r="K599" s="44"/>
      <c r="L599" s="44"/>
      <c r="M599" s="44"/>
      <c r="N599" s="27"/>
      <c r="O599" s="27"/>
      <c r="P599" s="27"/>
      <c r="Q599" s="415"/>
    </row>
    <row r="600" spans="2:17">
      <c r="B600" s="42"/>
      <c r="C600" s="42"/>
      <c r="D600" s="42"/>
      <c r="E600" s="43"/>
      <c r="F600" s="43"/>
      <c r="G600" s="44"/>
      <c r="H600" s="44"/>
      <c r="I600" s="44"/>
      <c r="J600" s="44"/>
      <c r="K600" s="44"/>
      <c r="L600" s="44"/>
      <c r="M600" s="44"/>
      <c r="N600" s="27"/>
      <c r="O600" s="27"/>
      <c r="P600" s="27"/>
      <c r="Q600" s="415"/>
    </row>
    <row r="601" spans="2:17">
      <c r="B601" s="42"/>
      <c r="C601" s="42"/>
      <c r="D601" s="42"/>
      <c r="E601" s="43"/>
      <c r="F601" s="43"/>
      <c r="G601" s="44"/>
      <c r="H601" s="44"/>
      <c r="I601" s="44"/>
      <c r="J601" s="44"/>
      <c r="K601" s="44"/>
      <c r="L601" s="44"/>
      <c r="M601" s="44"/>
      <c r="N601" s="27"/>
      <c r="O601" s="27"/>
      <c r="P601" s="27"/>
      <c r="Q601" s="415"/>
    </row>
    <row r="602" spans="2:17">
      <c r="B602" s="42"/>
      <c r="C602" s="42"/>
      <c r="D602" s="42"/>
      <c r="E602" s="43"/>
      <c r="F602" s="43"/>
      <c r="G602" s="44"/>
      <c r="H602" s="44"/>
      <c r="I602" s="44"/>
      <c r="J602" s="44"/>
      <c r="K602" s="44"/>
      <c r="L602" s="44"/>
      <c r="M602" s="44"/>
      <c r="N602" s="27"/>
      <c r="O602" s="27"/>
      <c r="P602" s="27"/>
      <c r="Q602" s="415"/>
    </row>
    <row r="603" spans="2:17">
      <c r="B603" s="42"/>
      <c r="C603" s="42"/>
      <c r="D603" s="42"/>
      <c r="E603" s="43"/>
      <c r="F603" s="43"/>
      <c r="G603" s="44"/>
      <c r="H603" s="44"/>
      <c r="I603" s="44"/>
      <c r="J603" s="44"/>
      <c r="K603" s="44"/>
      <c r="L603" s="44"/>
      <c r="M603" s="44"/>
      <c r="N603" s="27"/>
      <c r="O603" s="27"/>
      <c r="P603" s="27"/>
      <c r="Q603" s="415"/>
    </row>
    <row r="604" spans="2:17">
      <c r="B604" s="42"/>
      <c r="C604" s="42"/>
      <c r="D604" s="42"/>
      <c r="E604" s="43"/>
      <c r="F604" s="43"/>
      <c r="G604" s="44"/>
      <c r="H604" s="44"/>
      <c r="I604" s="44"/>
      <c r="J604" s="44"/>
      <c r="K604" s="44"/>
      <c r="L604" s="44"/>
      <c r="M604" s="44"/>
      <c r="N604" s="27"/>
      <c r="O604" s="27"/>
      <c r="P604" s="27"/>
      <c r="Q604" s="415"/>
    </row>
    <row r="605" spans="2:17">
      <c r="B605" s="42"/>
      <c r="C605" s="42"/>
      <c r="D605" s="42"/>
      <c r="E605" s="43"/>
      <c r="F605" s="43"/>
      <c r="G605" s="44"/>
      <c r="H605" s="44"/>
      <c r="I605" s="44"/>
      <c r="J605" s="44"/>
      <c r="K605" s="44"/>
      <c r="L605" s="44"/>
      <c r="M605" s="44"/>
      <c r="N605" s="27"/>
      <c r="O605" s="27"/>
      <c r="P605" s="27"/>
      <c r="Q605" s="415"/>
    </row>
    <row r="606" spans="2:17">
      <c r="B606" s="42"/>
      <c r="C606" s="42"/>
      <c r="D606" s="42"/>
      <c r="E606" s="43"/>
      <c r="F606" s="43"/>
      <c r="G606" s="44"/>
      <c r="H606" s="44"/>
      <c r="I606" s="44"/>
      <c r="J606" s="44"/>
      <c r="K606" s="44"/>
      <c r="L606" s="44"/>
      <c r="M606" s="44"/>
      <c r="N606" s="27"/>
      <c r="O606" s="27"/>
      <c r="P606" s="27"/>
      <c r="Q606" s="415"/>
    </row>
    <row r="607" spans="2:17">
      <c r="B607" s="42"/>
      <c r="C607" s="42"/>
      <c r="D607" s="42"/>
      <c r="E607" s="43"/>
      <c r="F607" s="43"/>
      <c r="G607" s="44"/>
      <c r="H607" s="44"/>
      <c r="I607" s="44"/>
      <c r="J607" s="44"/>
      <c r="K607" s="44"/>
      <c r="L607" s="44"/>
      <c r="M607" s="44"/>
      <c r="N607" s="27"/>
      <c r="O607" s="27"/>
      <c r="P607" s="27"/>
      <c r="Q607" s="415"/>
    </row>
    <row r="608" spans="2:17">
      <c r="B608" s="42"/>
      <c r="C608" s="42"/>
      <c r="D608" s="42"/>
      <c r="E608" s="43"/>
      <c r="F608" s="43"/>
      <c r="G608" s="44"/>
      <c r="H608" s="44"/>
      <c r="I608" s="44"/>
      <c r="J608" s="44"/>
      <c r="K608" s="44"/>
      <c r="L608" s="44"/>
      <c r="M608" s="44"/>
      <c r="N608" s="27"/>
      <c r="O608" s="27"/>
      <c r="P608" s="27"/>
      <c r="Q608" s="415"/>
    </row>
    <row r="609" spans="2:17">
      <c r="B609" s="42"/>
      <c r="C609" s="42"/>
      <c r="D609" s="42"/>
      <c r="E609" s="43"/>
      <c r="F609" s="43"/>
      <c r="G609" s="44"/>
      <c r="H609" s="44"/>
      <c r="I609" s="44"/>
      <c r="J609" s="44"/>
      <c r="K609" s="44"/>
      <c r="L609" s="44"/>
      <c r="M609" s="44"/>
      <c r="N609" s="27"/>
      <c r="O609" s="27"/>
      <c r="P609" s="27"/>
      <c r="Q609" s="415"/>
    </row>
    <row r="610" spans="2:17">
      <c r="B610" s="42"/>
      <c r="C610" s="42"/>
      <c r="D610" s="42"/>
      <c r="E610" s="43"/>
      <c r="F610" s="43"/>
      <c r="G610" s="44"/>
      <c r="H610" s="44"/>
      <c r="I610" s="44"/>
      <c r="J610" s="44"/>
      <c r="K610" s="44"/>
      <c r="L610" s="44"/>
      <c r="M610" s="44"/>
      <c r="N610" s="27"/>
      <c r="O610" s="27"/>
      <c r="P610" s="27"/>
      <c r="Q610" s="415"/>
    </row>
    <row r="611" spans="2:17">
      <c r="B611" s="42"/>
      <c r="C611" s="42"/>
      <c r="D611" s="42"/>
      <c r="E611" s="43"/>
      <c r="F611" s="43"/>
      <c r="G611" s="44"/>
      <c r="H611" s="44"/>
      <c r="I611" s="44"/>
      <c r="J611" s="44"/>
      <c r="K611" s="44"/>
      <c r="L611" s="44"/>
      <c r="M611" s="44"/>
      <c r="N611" s="27"/>
      <c r="O611" s="27"/>
      <c r="P611" s="27"/>
      <c r="Q611" s="415"/>
    </row>
    <row r="612" spans="2:17">
      <c r="B612" s="42"/>
      <c r="C612" s="42"/>
      <c r="D612" s="42"/>
      <c r="E612" s="43"/>
      <c r="F612" s="43"/>
      <c r="G612" s="44"/>
      <c r="H612" s="44"/>
      <c r="I612" s="44"/>
      <c r="J612" s="44"/>
      <c r="K612" s="44"/>
      <c r="L612" s="44"/>
      <c r="M612" s="44"/>
      <c r="N612" s="27"/>
      <c r="O612" s="27"/>
      <c r="P612" s="27"/>
      <c r="Q612" s="415"/>
    </row>
    <row r="613" spans="2:17">
      <c r="B613" s="42"/>
      <c r="C613" s="42"/>
      <c r="D613" s="42"/>
      <c r="E613" s="43"/>
      <c r="F613" s="43"/>
      <c r="G613" s="44"/>
      <c r="H613" s="44"/>
      <c r="I613" s="44"/>
      <c r="J613" s="44"/>
      <c r="K613" s="44"/>
      <c r="L613" s="44"/>
      <c r="M613" s="44"/>
      <c r="N613" s="27"/>
      <c r="O613" s="27"/>
      <c r="P613" s="27"/>
      <c r="Q613" s="415"/>
    </row>
    <row r="614" spans="2:17">
      <c r="B614" s="42"/>
      <c r="C614" s="42"/>
      <c r="D614" s="42"/>
      <c r="E614" s="43"/>
      <c r="F614" s="43"/>
      <c r="G614" s="44"/>
      <c r="H614" s="44"/>
      <c r="I614" s="44"/>
      <c r="J614" s="44"/>
      <c r="K614" s="44"/>
      <c r="L614" s="44"/>
      <c r="M614" s="44"/>
      <c r="N614" s="27"/>
      <c r="O614" s="27"/>
      <c r="P614" s="27"/>
      <c r="Q614" s="415"/>
    </row>
    <row r="615" spans="2:17">
      <c r="B615" s="42"/>
      <c r="C615" s="42"/>
      <c r="D615" s="42"/>
      <c r="E615" s="43"/>
      <c r="F615" s="43"/>
      <c r="G615" s="44"/>
      <c r="H615" s="44"/>
      <c r="I615" s="44"/>
      <c r="J615" s="44"/>
      <c r="K615" s="44"/>
      <c r="L615" s="44"/>
      <c r="M615" s="44"/>
      <c r="N615" s="27"/>
      <c r="O615" s="27"/>
      <c r="P615" s="27"/>
      <c r="Q615" s="415"/>
    </row>
    <row r="616" spans="2:17">
      <c r="B616" s="42"/>
      <c r="C616" s="42"/>
      <c r="D616" s="42"/>
      <c r="E616" s="43"/>
      <c r="F616" s="43"/>
      <c r="G616" s="44"/>
      <c r="H616" s="44"/>
      <c r="I616" s="44"/>
      <c r="J616" s="44"/>
      <c r="K616" s="44"/>
      <c r="L616" s="44"/>
      <c r="M616" s="44"/>
      <c r="N616" s="27"/>
      <c r="O616" s="27"/>
      <c r="P616" s="27"/>
      <c r="Q616" s="415"/>
    </row>
    <row r="617" spans="2:17">
      <c r="B617" s="42"/>
      <c r="C617" s="42"/>
      <c r="D617" s="42"/>
      <c r="E617" s="43"/>
      <c r="F617" s="43"/>
      <c r="G617" s="44"/>
      <c r="H617" s="44"/>
      <c r="I617" s="44"/>
      <c r="J617" s="44"/>
      <c r="K617" s="44"/>
      <c r="L617" s="44"/>
      <c r="M617" s="44"/>
      <c r="N617" s="27"/>
      <c r="O617" s="27"/>
      <c r="P617" s="27"/>
      <c r="Q617" s="415"/>
    </row>
    <row r="618" spans="2:17">
      <c r="B618" s="42"/>
      <c r="C618" s="42"/>
      <c r="D618" s="42"/>
      <c r="E618" s="43"/>
      <c r="F618" s="43"/>
      <c r="G618" s="44"/>
      <c r="H618" s="44"/>
      <c r="I618" s="44"/>
      <c r="J618" s="44"/>
      <c r="K618" s="44"/>
      <c r="L618" s="44"/>
      <c r="M618" s="44"/>
      <c r="N618" s="27"/>
      <c r="O618" s="27"/>
      <c r="P618" s="27"/>
      <c r="Q618" s="415"/>
    </row>
    <row r="619" spans="2:17">
      <c r="B619" s="42"/>
      <c r="C619" s="42"/>
      <c r="D619" s="42"/>
      <c r="E619" s="43"/>
      <c r="F619" s="43"/>
      <c r="G619" s="44"/>
      <c r="H619" s="44"/>
      <c r="I619" s="44"/>
      <c r="J619" s="44"/>
      <c r="K619" s="44"/>
      <c r="L619" s="44"/>
      <c r="M619" s="44"/>
      <c r="N619" s="27"/>
      <c r="O619" s="27"/>
      <c r="P619" s="27"/>
      <c r="Q619" s="415"/>
    </row>
    <row r="620" spans="2:17">
      <c r="B620" s="42"/>
      <c r="C620" s="42"/>
      <c r="D620" s="42"/>
      <c r="E620" s="43"/>
      <c r="F620" s="43"/>
      <c r="G620" s="44"/>
      <c r="H620" s="44"/>
      <c r="I620" s="44"/>
      <c r="J620" s="44"/>
      <c r="K620" s="44"/>
      <c r="L620" s="44"/>
      <c r="M620" s="44"/>
      <c r="N620" s="27"/>
      <c r="O620" s="27"/>
      <c r="P620" s="27"/>
      <c r="Q620" s="415"/>
    </row>
    <row r="621" spans="2:17">
      <c r="B621" s="42"/>
      <c r="C621" s="42"/>
      <c r="D621" s="42"/>
      <c r="E621" s="43"/>
      <c r="F621" s="43"/>
      <c r="G621" s="44"/>
      <c r="H621" s="44"/>
      <c r="I621" s="44"/>
      <c r="J621" s="44"/>
      <c r="K621" s="44"/>
      <c r="L621" s="44"/>
      <c r="M621" s="44"/>
      <c r="N621" s="27"/>
      <c r="O621" s="27"/>
      <c r="P621" s="27"/>
      <c r="Q621" s="415"/>
    </row>
    <row r="622" spans="2:17">
      <c r="B622" s="42"/>
      <c r="C622" s="42"/>
      <c r="D622" s="42"/>
      <c r="E622" s="43"/>
      <c r="F622" s="43"/>
      <c r="G622" s="44"/>
      <c r="H622" s="44"/>
      <c r="I622" s="44"/>
      <c r="J622" s="44"/>
      <c r="K622" s="44"/>
      <c r="L622" s="44"/>
      <c r="M622" s="44"/>
      <c r="N622" s="27"/>
      <c r="O622" s="27"/>
      <c r="P622" s="27"/>
      <c r="Q622" s="415"/>
    </row>
    <row r="623" spans="2:17">
      <c r="B623" s="42"/>
      <c r="C623" s="42"/>
      <c r="D623" s="42"/>
      <c r="E623" s="43"/>
      <c r="F623" s="43"/>
      <c r="G623" s="44"/>
      <c r="H623" s="44"/>
      <c r="I623" s="44"/>
      <c r="J623" s="44"/>
      <c r="K623" s="44"/>
      <c r="L623" s="44"/>
      <c r="M623" s="44"/>
      <c r="N623" s="27"/>
      <c r="O623" s="27"/>
      <c r="P623" s="27"/>
      <c r="Q623" s="415"/>
    </row>
    <row r="624" spans="2:17">
      <c r="B624" s="42"/>
      <c r="C624" s="42"/>
      <c r="D624" s="42"/>
      <c r="E624" s="43"/>
      <c r="F624" s="43"/>
      <c r="G624" s="44"/>
      <c r="H624" s="44"/>
      <c r="I624" s="44"/>
      <c r="J624" s="44"/>
      <c r="K624" s="44"/>
      <c r="L624" s="44"/>
      <c r="M624" s="44"/>
      <c r="N624" s="27"/>
      <c r="O624" s="27"/>
      <c r="P624" s="27"/>
      <c r="Q624" s="415"/>
    </row>
    <row r="625" spans="2:17">
      <c r="B625" s="42"/>
      <c r="C625" s="42"/>
      <c r="D625" s="42"/>
      <c r="E625" s="43"/>
      <c r="F625" s="43"/>
      <c r="G625" s="44"/>
      <c r="H625" s="44"/>
      <c r="I625" s="44"/>
      <c r="J625" s="44"/>
      <c r="K625" s="44"/>
      <c r="L625" s="44"/>
      <c r="M625" s="44"/>
      <c r="N625" s="27"/>
      <c r="O625" s="27"/>
      <c r="P625" s="27"/>
      <c r="Q625" s="415"/>
    </row>
    <row r="626" spans="2:17">
      <c r="B626" s="42"/>
      <c r="C626" s="42"/>
      <c r="D626" s="42"/>
      <c r="E626" s="43"/>
      <c r="F626" s="43"/>
      <c r="G626" s="44"/>
      <c r="H626" s="44"/>
      <c r="I626" s="44"/>
      <c r="J626" s="44"/>
      <c r="K626" s="44"/>
      <c r="L626" s="44"/>
      <c r="M626" s="44"/>
      <c r="N626" s="27"/>
      <c r="O626" s="27"/>
      <c r="P626" s="27"/>
      <c r="Q626" s="415"/>
    </row>
    <row r="627" spans="2:17">
      <c r="B627" s="42"/>
      <c r="C627" s="42"/>
      <c r="D627" s="42"/>
      <c r="E627" s="43"/>
      <c r="F627" s="43"/>
      <c r="G627" s="44"/>
      <c r="H627" s="44"/>
      <c r="I627" s="44"/>
      <c r="J627" s="44"/>
      <c r="K627" s="44"/>
      <c r="L627" s="44"/>
      <c r="M627" s="44"/>
      <c r="N627" s="27"/>
      <c r="O627" s="27"/>
      <c r="P627" s="27"/>
      <c r="Q627" s="415"/>
    </row>
    <row r="628" spans="2:17">
      <c r="B628" s="42"/>
      <c r="C628" s="42"/>
      <c r="D628" s="42"/>
      <c r="E628" s="43"/>
      <c r="F628" s="43"/>
      <c r="G628" s="44"/>
      <c r="H628" s="44"/>
      <c r="I628" s="44"/>
      <c r="J628" s="44"/>
      <c r="K628" s="44"/>
      <c r="L628" s="44"/>
      <c r="M628" s="44"/>
      <c r="N628" s="27"/>
      <c r="O628" s="27"/>
      <c r="P628" s="27"/>
      <c r="Q628" s="415"/>
    </row>
    <row r="629" spans="2:17">
      <c r="B629" s="42"/>
      <c r="C629" s="42"/>
      <c r="D629" s="42"/>
      <c r="E629" s="43"/>
      <c r="F629" s="43"/>
      <c r="G629" s="44"/>
      <c r="H629" s="44"/>
      <c r="I629" s="44"/>
      <c r="J629" s="44"/>
      <c r="K629" s="44"/>
      <c r="L629" s="44"/>
      <c r="M629" s="44"/>
      <c r="N629" s="27"/>
      <c r="O629" s="27"/>
      <c r="P629" s="27"/>
      <c r="Q629" s="415"/>
    </row>
    <row r="630" spans="2:17">
      <c r="B630" s="42"/>
      <c r="C630" s="42"/>
      <c r="D630" s="42"/>
      <c r="E630" s="43"/>
      <c r="F630" s="43"/>
      <c r="G630" s="44"/>
      <c r="H630" s="44"/>
      <c r="I630" s="44"/>
      <c r="J630" s="44"/>
      <c r="K630" s="44"/>
      <c r="L630" s="44"/>
      <c r="M630" s="44"/>
      <c r="N630" s="27"/>
      <c r="O630" s="27"/>
      <c r="P630" s="27"/>
      <c r="Q630" s="415"/>
    </row>
    <row r="631" spans="2:17">
      <c r="B631" s="42"/>
      <c r="C631" s="42"/>
      <c r="D631" s="42"/>
      <c r="E631" s="43"/>
      <c r="F631" s="43"/>
      <c r="G631" s="44"/>
      <c r="H631" s="44"/>
      <c r="I631" s="44"/>
      <c r="J631" s="44"/>
      <c r="K631" s="44"/>
      <c r="L631" s="44"/>
      <c r="M631" s="44"/>
      <c r="N631" s="27"/>
      <c r="O631" s="27"/>
      <c r="P631" s="27"/>
      <c r="Q631" s="415"/>
    </row>
    <row r="632" spans="2:17">
      <c r="B632" s="42"/>
      <c r="C632" s="42"/>
      <c r="D632" s="42"/>
      <c r="E632" s="43"/>
      <c r="F632" s="43"/>
      <c r="G632" s="44"/>
      <c r="H632" s="44"/>
      <c r="I632" s="44"/>
      <c r="J632" s="44"/>
      <c r="K632" s="44"/>
      <c r="L632" s="44"/>
      <c r="M632" s="44"/>
      <c r="N632" s="27"/>
      <c r="O632" s="27"/>
      <c r="P632" s="27"/>
      <c r="Q632" s="415"/>
    </row>
    <row r="633" spans="2:17">
      <c r="B633" s="42"/>
      <c r="C633" s="42"/>
      <c r="D633" s="42"/>
      <c r="E633" s="43"/>
      <c r="F633" s="43"/>
      <c r="G633" s="44"/>
      <c r="H633" s="44"/>
      <c r="I633" s="44"/>
      <c r="J633" s="44"/>
      <c r="K633" s="44"/>
      <c r="L633" s="44"/>
      <c r="M633" s="44"/>
      <c r="N633" s="27"/>
      <c r="O633" s="27"/>
      <c r="P633" s="27"/>
      <c r="Q633" s="415"/>
    </row>
    <row r="634" spans="2:17">
      <c r="B634" s="42"/>
      <c r="C634" s="42"/>
      <c r="D634" s="42"/>
      <c r="E634" s="43"/>
      <c r="F634" s="43"/>
      <c r="G634" s="44"/>
      <c r="H634" s="44"/>
      <c r="I634" s="44"/>
      <c r="J634" s="44"/>
      <c r="K634" s="44"/>
      <c r="L634" s="44"/>
      <c r="M634" s="44"/>
      <c r="N634" s="27"/>
      <c r="O634" s="27"/>
      <c r="P634" s="27"/>
      <c r="Q634" s="415"/>
    </row>
    <row r="635" spans="2:17">
      <c r="B635" s="42"/>
      <c r="C635" s="42"/>
      <c r="D635" s="42"/>
      <c r="E635" s="43"/>
      <c r="F635" s="43"/>
      <c r="G635" s="44"/>
      <c r="H635" s="44"/>
      <c r="I635" s="44"/>
      <c r="J635" s="44"/>
      <c r="K635" s="44"/>
      <c r="L635" s="44"/>
      <c r="M635" s="44"/>
      <c r="N635" s="27"/>
      <c r="O635" s="27"/>
      <c r="P635" s="27"/>
      <c r="Q635" s="415"/>
    </row>
    <row r="636" spans="2:17">
      <c r="B636" s="42"/>
      <c r="C636" s="42"/>
      <c r="D636" s="42"/>
      <c r="E636" s="43"/>
      <c r="F636" s="43"/>
      <c r="G636" s="44"/>
      <c r="H636" s="44"/>
      <c r="I636" s="44"/>
      <c r="J636" s="44"/>
      <c r="K636" s="44"/>
      <c r="L636" s="44"/>
      <c r="M636" s="44"/>
      <c r="N636" s="27"/>
      <c r="O636" s="27"/>
      <c r="P636" s="27"/>
      <c r="Q636" s="415"/>
    </row>
    <row r="637" spans="2:17">
      <c r="B637" s="42"/>
      <c r="C637" s="42"/>
      <c r="D637" s="42"/>
      <c r="E637" s="43"/>
      <c r="F637" s="43"/>
      <c r="G637" s="44"/>
      <c r="H637" s="44"/>
      <c r="I637" s="44"/>
      <c r="J637" s="44"/>
      <c r="K637" s="44"/>
      <c r="L637" s="44"/>
      <c r="M637" s="44"/>
      <c r="N637" s="27"/>
      <c r="O637" s="27"/>
      <c r="P637" s="27"/>
      <c r="Q637" s="415"/>
    </row>
    <row r="638" spans="2:17">
      <c r="B638" s="42"/>
      <c r="C638" s="42"/>
      <c r="D638" s="42"/>
      <c r="E638" s="43"/>
      <c r="F638" s="43"/>
      <c r="G638" s="44"/>
      <c r="H638" s="44"/>
      <c r="I638" s="44"/>
      <c r="J638" s="44"/>
      <c r="K638" s="44"/>
      <c r="L638" s="44"/>
      <c r="M638" s="44"/>
      <c r="N638" s="27"/>
      <c r="O638" s="27"/>
      <c r="P638" s="27"/>
      <c r="Q638" s="415"/>
    </row>
    <row r="639" spans="2:17">
      <c r="B639" s="42"/>
      <c r="C639" s="42"/>
      <c r="D639" s="42"/>
      <c r="E639" s="43"/>
      <c r="F639" s="43"/>
      <c r="G639" s="44"/>
      <c r="H639" s="44"/>
      <c r="I639" s="44"/>
      <c r="J639" s="44"/>
      <c r="K639" s="44"/>
      <c r="L639" s="44"/>
      <c r="M639" s="44"/>
      <c r="N639" s="27"/>
      <c r="O639" s="27"/>
      <c r="P639" s="27"/>
      <c r="Q639" s="415"/>
    </row>
    <row r="640" spans="2:17">
      <c r="B640" s="42"/>
      <c r="C640" s="42"/>
      <c r="D640" s="42"/>
      <c r="E640" s="43"/>
      <c r="F640" s="43"/>
      <c r="G640" s="44"/>
      <c r="H640" s="44"/>
      <c r="I640" s="44"/>
      <c r="J640" s="44"/>
      <c r="K640" s="44"/>
      <c r="L640" s="44"/>
      <c r="M640" s="44"/>
      <c r="N640" s="27"/>
      <c r="O640" s="27"/>
      <c r="P640" s="27"/>
      <c r="Q640" s="415"/>
    </row>
    <row r="641" spans="2:17">
      <c r="B641" s="42"/>
      <c r="C641" s="42"/>
      <c r="D641" s="42"/>
      <c r="E641" s="43"/>
      <c r="F641" s="43"/>
      <c r="G641" s="44"/>
      <c r="H641" s="44"/>
      <c r="I641" s="44"/>
      <c r="J641" s="44"/>
      <c r="K641" s="44"/>
      <c r="L641" s="44"/>
      <c r="M641" s="44"/>
      <c r="N641" s="27"/>
      <c r="O641" s="27"/>
      <c r="P641" s="27"/>
      <c r="Q641" s="415"/>
    </row>
    <row r="642" spans="2:17">
      <c r="B642" s="42"/>
      <c r="C642" s="42"/>
      <c r="D642" s="42"/>
      <c r="E642" s="43"/>
      <c r="F642" s="43"/>
      <c r="G642" s="44"/>
      <c r="H642" s="44"/>
      <c r="I642" s="44"/>
      <c r="J642" s="44"/>
      <c r="K642" s="44"/>
      <c r="L642" s="44"/>
      <c r="M642" s="44"/>
      <c r="N642" s="27"/>
      <c r="O642" s="27"/>
      <c r="P642" s="27"/>
      <c r="Q642" s="415"/>
    </row>
    <row r="643" spans="2:17">
      <c r="B643" s="42"/>
      <c r="C643" s="42"/>
      <c r="D643" s="42"/>
      <c r="E643" s="43"/>
      <c r="F643" s="43"/>
      <c r="G643" s="44"/>
      <c r="H643" s="44"/>
      <c r="I643" s="44"/>
      <c r="J643" s="44"/>
      <c r="K643" s="44"/>
      <c r="L643" s="44"/>
      <c r="M643" s="44"/>
      <c r="N643" s="27"/>
      <c r="O643" s="27"/>
      <c r="P643" s="27"/>
      <c r="Q643" s="415"/>
    </row>
    <row r="644" spans="2:17">
      <c r="B644" s="42"/>
      <c r="C644" s="42"/>
      <c r="D644" s="42"/>
      <c r="E644" s="43"/>
      <c r="F644" s="43"/>
      <c r="G644" s="44"/>
      <c r="H644" s="44"/>
      <c r="I644" s="44"/>
      <c r="J644" s="44"/>
      <c r="K644" s="44"/>
      <c r="L644" s="44"/>
      <c r="M644" s="44"/>
      <c r="N644" s="27"/>
      <c r="O644" s="27"/>
      <c r="P644" s="27"/>
      <c r="Q644" s="415"/>
    </row>
    <row r="645" spans="2:17">
      <c r="B645" s="42"/>
      <c r="C645" s="42"/>
      <c r="D645" s="42"/>
      <c r="E645" s="43"/>
      <c r="F645" s="43"/>
      <c r="G645" s="44"/>
      <c r="H645" s="44"/>
      <c r="I645" s="44"/>
      <c r="J645" s="44"/>
      <c r="K645" s="44"/>
      <c r="L645" s="44"/>
      <c r="M645" s="44"/>
      <c r="N645" s="27"/>
      <c r="O645" s="27"/>
      <c r="P645" s="27"/>
      <c r="Q645" s="415"/>
    </row>
    <row r="646" spans="2:17">
      <c r="B646" s="42"/>
      <c r="C646" s="42"/>
      <c r="D646" s="42"/>
      <c r="E646" s="43"/>
      <c r="F646" s="43"/>
      <c r="G646" s="44"/>
      <c r="H646" s="44"/>
      <c r="I646" s="44"/>
      <c r="J646" s="44"/>
      <c r="K646" s="44"/>
      <c r="L646" s="44"/>
      <c r="M646" s="44"/>
      <c r="N646" s="27"/>
      <c r="O646" s="27"/>
      <c r="P646" s="27"/>
      <c r="Q646" s="415"/>
    </row>
    <row r="647" spans="2:17">
      <c r="B647" s="42"/>
      <c r="C647" s="42"/>
      <c r="D647" s="42"/>
      <c r="E647" s="43"/>
      <c r="F647" s="43"/>
      <c r="G647" s="44"/>
      <c r="H647" s="44"/>
      <c r="I647" s="44"/>
      <c r="J647" s="44"/>
      <c r="K647" s="44"/>
      <c r="L647" s="44"/>
      <c r="M647" s="44"/>
      <c r="N647" s="27"/>
      <c r="O647" s="27"/>
      <c r="P647" s="27"/>
      <c r="Q647" s="415"/>
    </row>
    <row r="648" spans="2:17">
      <c r="B648" s="42"/>
      <c r="C648" s="42"/>
      <c r="D648" s="42"/>
      <c r="E648" s="43"/>
      <c r="F648" s="43"/>
      <c r="G648" s="44"/>
      <c r="H648" s="44"/>
      <c r="I648" s="44"/>
      <c r="J648" s="44"/>
      <c r="K648" s="44"/>
      <c r="L648" s="44"/>
      <c r="M648" s="44"/>
      <c r="N648" s="27"/>
      <c r="O648" s="27"/>
      <c r="P648" s="27"/>
      <c r="Q648" s="415"/>
    </row>
    <row r="649" spans="2:17">
      <c r="B649" s="42"/>
      <c r="C649" s="42"/>
      <c r="D649" s="42"/>
      <c r="E649" s="43"/>
      <c r="F649" s="43"/>
      <c r="G649" s="44"/>
      <c r="H649" s="44"/>
      <c r="I649" s="44"/>
      <c r="J649" s="44"/>
      <c r="K649" s="44"/>
      <c r="L649" s="44"/>
      <c r="M649" s="44"/>
      <c r="N649" s="27"/>
      <c r="O649" s="27"/>
      <c r="P649" s="27"/>
      <c r="Q649" s="415"/>
    </row>
    <row r="650" spans="2:17">
      <c r="B650" s="42"/>
      <c r="C650" s="42"/>
      <c r="D650" s="42"/>
      <c r="E650" s="43"/>
      <c r="F650" s="43"/>
      <c r="G650" s="44"/>
      <c r="H650" s="44"/>
      <c r="I650" s="44"/>
      <c r="J650" s="44"/>
      <c r="K650" s="44"/>
      <c r="L650" s="44"/>
      <c r="M650" s="44"/>
      <c r="N650" s="27"/>
      <c r="O650" s="27"/>
      <c r="P650" s="27"/>
      <c r="Q650" s="415"/>
    </row>
    <row r="651" spans="2:17">
      <c r="B651" s="42"/>
      <c r="C651" s="42"/>
      <c r="D651" s="42"/>
      <c r="E651" s="43"/>
      <c r="F651" s="43"/>
      <c r="G651" s="44"/>
      <c r="H651" s="44"/>
      <c r="I651" s="44"/>
      <c r="J651" s="44"/>
      <c r="K651" s="44"/>
      <c r="L651" s="44"/>
      <c r="M651" s="44"/>
      <c r="N651" s="27"/>
      <c r="O651" s="27"/>
      <c r="P651" s="27"/>
      <c r="Q651" s="415"/>
    </row>
    <row r="652" spans="2:17">
      <c r="B652" s="42"/>
      <c r="C652" s="42"/>
      <c r="D652" s="42"/>
      <c r="E652" s="43"/>
      <c r="F652" s="43"/>
      <c r="G652" s="44"/>
      <c r="H652" s="44"/>
      <c r="I652" s="44"/>
      <c r="J652" s="44"/>
      <c r="K652" s="44"/>
      <c r="L652" s="44"/>
      <c r="M652" s="44"/>
      <c r="N652" s="27"/>
      <c r="O652" s="27"/>
      <c r="P652" s="27"/>
      <c r="Q652" s="415"/>
    </row>
    <row r="653" spans="2:17">
      <c r="B653" s="42"/>
      <c r="C653" s="42"/>
      <c r="D653" s="42"/>
      <c r="E653" s="43"/>
      <c r="F653" s="43"/>
      <c r="G653" s="44"/>
      <c r="H653" s="44"/>
      <c r="I653" s="44"/>
      <c r="J653" s="44"/>
      <c r="K653" s="44"/>
      <c r="L653" s="44"/>
      <c r="M653" s="44"/>
      <c r="N653" s="27"/>
      <c r="O653" s="27"/>
      <c r="P653" s="27"/>
      <c r="Q653" s="415"/>
    </row>
    <row r="654" spans="2:17">
      <c r="B654" s="42"/>
      <c r="C654" s="42"/>
      <c r="D654" s="42"/>
      <c r="E654" s="43"/>
      <c r="F654" s="43"/>
      <c r="G654" s="44"/>
      <c r="H654" s="44"/>
      <c r="I654" s="44"/>
      <c r="J654" s="44"/>
      <c r="K654" s="44"/>
      <c r="L654" s="44"/>
      <c r="M654" s="44"/>
      <c r="N654" s="27"/>
      <c r="O654" s="27"/>
      <c r="P654" s="27"/>
      <c r="Q654" s="415"/>
    </row>
    <row r="655" spans="2:17">
      <c r="B655" s="42"/>
      <c r="C655" s="42"/>
      <c r="D655" s="42"/>
      <c r="E655" s="43"/>
      <c r="F655" s="43"/>
      <c r="G655" s="44"/>
      <c r="H655" s="44"/>
      <c r="I655" s="44"/>
      <c r="J655" s="44"/>
      <c r="K655" s="44"/>
      <c r="L655" s="44"/>
      <c r="M655" s="44"/>
      <c r="N655" s="27"/>
      <c r="O655" s="27"/>
      <c r="P655" s="27"/>
      <c r="Q655" s="415"/>
    </row>
    <row r="656" spans="2:17">
      <c r="B656" s="42"/>
      <c r="C656" s="42"/>
      <c r="D656" s="42"/>
      <c r="E656" s="43"/>
      <c r="F656" s="43"/>
      <c r="G656" s="44"/>
      <c r="H656" s="44"/>
      <c r="I656" s="44"/>
      <c r="J656" s="44"/>
      <c r="K656" s="44"/>
      <c r="L656" s="44"/>
      <c r="M656" s="44"/>
      <c r="N656" s="27"/>
      <c r="O656" s="27"/>
      <c r="P656" s="27"/>
      <c r="Q656" s="415"/>
    </row>
    <row r="657" spans="2:17">
      <c r="B657" s="42"/>
      <c r="C657" s="42"/>
      <c r="D657" s="42"/>
      <c r="E657" s="43"/>
      <c r="F657" s="43"/>
      <c r="G657" s="44"/>
      <c r="H657" s="44"/>
      <c r="I657" s="44"/>
      <c r="J657" s="44"/>
      <c r="K657" s="44"/>
      <c r="L657" s="44"/>
      <c r="M657" s="44"/>
      <c r="N657" s="27"/>
      <c r="O657" s="27"/>
      <c r="P657" s="27"/>
      <c r="Q657" s="415"/>
    </row>
    <row r="658" spans="2:17">
      <c r="B658" s="42"/>
      <c r="C658" s="42"/>
      <c r="D658" s="42"/>
      <c r="E658" s="43"/>
      <c r="F658" s="43"/>
      <c r="G658" s="44"/>
      <c r="H658" s="44"/>
      <c r="I658" s="44"/>
      <c r="J658" s="44"/>
      <c r="K658" s="44"/>
      <c r="L658" s="44"/>
      <c r="M658" s="44"/>
      <c r="N658" s="27"/>
      <c r="O658" s="27"/>
      <c r="P658" s="27"/>
      <c r="Q658" s="415"/>
    </row>
    <row r="659" spans="2:17">
      <c r="B659" s="42"/>
      <c r="C659" s="42"/>
      <c r="D659" s="42"/>
      <c r="E659" s="43"/>
      <c r="F659" s="43"/>
      <c r="G659" s="44"/>
      <c r="H659" s="44"/>
      <c r="I659" s="44"/>
      <c r="J659" s="44"/>
      <c r="K659" s="44"/>
      <c r="L659" s="44"/>
      <c r="M659" s="44"/>
      <c r="N659" s="27"/>
      <c r="O659" s="27"/>
      <c r="P659" s="27"/>
      <c r="Q659" s="415"/>
    </row>
    <row r="660" spans="2:17">
      <c r="B660" s="42"/>
      <c r="C660" s="42"/>
      <c r="D660" s="42"/>
      <c r="E660" s="43"/>
      <c r="F660" s="43"/>
      <c r="G660" s="44"/>
      <c r="H660" s="44"/>
      <c r="I660" s="44"/>
      <c r="J660" s="44"/>
      <c r="K660" s="44"/>
      <c r="L660" s="44"/>
      <c r="M660" s="44"/>
      <c r="N660" s="27"/>
      <c r="O660" s="27"/>
      <c r="P660" s="27"/>
      <c r="Q660" s="415"/>
    </row>
    <row r="661" spans="2:17">
      <c r="B661" s="42"/>
      <c r="C661" s="42"/>
      <c r="D661" s="42"/>
      <c r="E661" s="43"/>
      <c r="F661" s="43"/>
      <c r="G661" s="44"/>
      <c r="H661" s="44"/>
      <c r="I661" s="44"/>
      <c r="J661" s="44"/>
      <c r="K661" s="44"/>
      <c r="L661" s="44"/>
      <c r="M661" s="44"/>
      <c r="N661" s="27"/>
      <c r="O661" s="27"/>
      <c r="P661" s="27"/>
      <c r="Q661" s="415"/>
    </row>
    <row r="662" spans="2:17">
      <c r="B662" s="42"/>
      <c r="C662" s="42"/>
      <c r="D662" s="42"/>
      <c r="E662" s="43"/>
      <c r="F662" s="43"/>
      <c r="G662" s="44"/>
      <c r="H662" s="44"/>
      <c r="I662" s="44"/>
      <c r="J662" s="44"/>
      <c r="K662" s="44"/>
      <c r="L662" s="44"/>
      <c r="M662" s="44"/>
      <c r="N662" s="27"/>
      <c r="O662" s="27"/>
      <c r="P662" s="27"/>
      <c r="Q662" s="415"/>
    </row>
    <row r="663" spans="2:17">
      <c r="B663" s="42"/>
      <c r="C663" s="42"/>
      <c r="D663" s="42"/>
      <c r="E663" s="43"/>
      <c r="F663" s="43"/>
      <c r="G663" s="44"/>
      <c r="H663" s="44"/>
      <c r="I663" s="44"/>
      <c r="J663" s="44"/>
      <c r="K663" s="44"/>
      <c r="L663" s="44"/>
      <c r="M663" s="44"/>
      <c r="N663" s="27"/>
      <c r="O663" s="27"/>
      <c r="P663" s="27"/>
      <c r="Q663" s="415"/>
    </row>
    <row r="664" spans="2:17">
      <c r="B664" s="42"/>
      <c r="C664" s="42"/>
      <c r="D664" s="42"/>
      <c r="E664" s="43"/>
      <c r="F664" s="43"/>
      <c r="G664" s="44"/>
      <c r="H664" s="44"/>
      <c r="I664" s="44"/>
      <c r="J664" s="44"/>
      <c r="K664" s="44"/>
      <c r="L664" s="44"/>
      <c r="M664" s="44"/>
      <c r="N664" s="27"/>
      <c r="O664" s="27"/>
      <c r="P664" s="27"/>
      <c r="Q664" s="415"/>
    </row>
    <row r="665" spans="2:17">
      <c r="B665" s="42"/>
      <c r="C665" s="42"/>
      <c r="D665" s="42"/>
      <c r="E665" s="43"/>
      <c r="F665" s="43"/>
      <c r="G665" s="44"/>
      <c r="H665" s="44"/>
      <c r="I665" s="44"/>
      <c r="J665" s="44"/>
      <c r="K665" s="44"/>
      <c r="L665" s="44"/>
      <c r="M665" s="44"/>
      <c r="N665" s="27"/>
      <c r="O665" s="27"/>
      <c r="P665" s="27"/>
      <c r="Q665" s="415"/>
    </row>
    <row r="666" spans="2:17">
      <c r="B666" s="42"/>
      <c r="C666" s="42"/>
      <c r="D666" s="42"/>
      <c r="E666" s="43"/>
      <c r="F666" s="43"/>
      <c r="G666" s="44"/>
      <c r="H666" s="44"/>
      <c r="I666" s="44"/>
      <c r="J666" s="44"/>
      <c r="K666" s="44"/>
      <c r="L666" s="44"/>
      <c r="M666" s="44"/>
      <c r="N666" s="27"/>
      <c r="O666" s="27"/>
      <c r="P666" s="27"/>
      <c r="Q666" s="415"/>
    </row>
    <row r="667" spans="2:17">
      <c r="B667" s="42"/>
      <c r="C667" s="42"/>
      <c r="D667" s="42"/>
      <c r="E667" s="43"/>
      <c r="F667" s="43"/>
      <c r="G667" s="44"/>
      <c r="H667" s="44"/>
      <c r="I667" s="44"/>
      <c r="J667" s="44"/>
      <c r="K667" s="44"/>
      <c r="L667" s="44"/>
      <c r="M667" s="44"/>
      <c r="N667" s="27"/>
      <c r="O667" s="27"/>
      <c r="P667" s="27"/>
      <c r="Q667" s="415"/>
    </row>
    <row r="668" spans="2:17">
      <c r="B668" s="42"/>
      <c r="C668" s="42"/>
      <c r="D668" s="42"/>
      <c r="E668" s="43"/>
      <c r="F668" s="43"/>
      <c r="G668" s="44"/>
      <c r="H668" s="44"/>
      <c r="I668" s="44"/>
      <c r="J668" s="44"/>
      <c r="K668" s="44"/>
      <c r="L668" s="44"/>
      <c r="M668" s="44"/>
      <c r="N668" s="27"/>
      <c r="O668" s="27"/>
      <c r="P668" s="27"/>
      <c r="Q668" s="415"/>
    </row>
    <row r="669" spans="2:17">
      <c r="B669" s="42"/>
      <c r="C669" s="42"/>
      <c r="D669" s="42"/>
      <c r="E669" s="43"/>
      <c r="F669" s="43"/>
      <c r="G669" s="44"/>
      <c r="H669" s="44"/>
      <c r="I669" s="44"/>
      <c r="J669" s="44"/>
      <c r="K669" s="44"/>
      <c r="L669" s="44"/>
      <c r="M669" s="44"/>
      <c r="N669" s="27"/>
      <c r="O669" s="27"/>
      <c r="P669" s="27"/>
      <c r="Q669" s="415"/>
    </row>
    <row r="670" spans="2:17">
      <c r="B670" s="42"/>
      <c r="C670" s="42"/>
      <c r="D670" s="42"/>
      <c r="E670" s="43"/>
      <c r="F670" s="43"/>
      <c r="G670" s="44"/>
      <c r="H670" s="44"/>
      <c r="I670" s="44"/>
      <c r="J670" s="44"/>
      <c r="K670" s="44"/>
      <c r="L670" s="44"/>
      <c r="M670" s="44"/>
      <c r="N670" s="27"/>
      <c r="O670" s="27"/>
      <c r="P670" s="27"/>
      <c r="Q670" s="415"/>
    </row>
    <row r="671" spans="2:17">
      <c r="B671" s="42"/>
      <c r="C671" s="42"/>
      <c r="D671" s="42"/>
      <c r="E671" s="43"/>
      <c r="F671" s="43"/>
      <c r="G671" s="44"/>
      <c r="H671" s="44"/>
      <c r="I671" s="44"/>
      <c r="J671" s="44"/>
      <c r="K671" s="44"/>
      <c r="L671" s="44"/>
      <c r="M671" s="44"/>
      <c r="N671" s="27"/>
      <c r="O671" s="27"/>
      <c r="P671" s="27"/>
      <c r="Q671" s="415"/>
    </row>
    <row r="672" spans="2:17">
      <c r="B672" s="42"/>
      <c r="C672" s="42"/>
      <c r="D672" s="42"/>
      <c r="E672" s="43"/>
      <c r="F672" s="43"/>
      <c r="G672" s="44"/>
      <c r="H672" s="44"/>
      <c r="I672" s="44"/>
      <c r="J672" s="44"/>
      <c r="K672" s="44"/>
      <c r="L672" s="44"/>
      <c r="M672" s="44"/>
      <c r="N672" s="27"/>
      <c r="O672" s="27"/>
      <c r="P672" s="27"/>
      <c r="Q672" s="415"/>
    </row>
    <row r="673" spans="2:17">
      <c r="B673" s="42"/>
      <c r="C673" s="42"/>
      <c r="D673" s="42"/>
      <c r="E673" s="43"/>
      <c r="F673" s="43"/>
      <c r="G673" s="44"/>
      <c r="H673" s="44"/>
      <c r="I673" s="44"/>
      <c r="J673" s="44"/>
      <c r="K673" s="44"/>
      <c r="L673" s="44"/>
      <c r="M673" s="44"/>
      <c r="N673" s="27"/>
      <c r="O673" s="27"/>
      <c r="P673" s="27"/>
      <c r="Q673" s="415"/>
    </row>
    <row r="674" spans="2:17">
      <c r="B674" s="42"/>
      <c r="C674" s="42"/>
      <c r="D674" s="42"/>
      <c r="E674" s="43"/>
      <c r="F674" s="43"/>
      <c r="G674" s="44"/>
      <c r="H674" s="44"/>
      <c r="I674" s="44"/>
      <c r="J674" s="44"/>
      <c r="K674" s="44"/>
      <c r="L674" s="44"/>
      <c r="M674" s="44"/>
      <c r="N674" s="27"/>
      <c r="O674" s="27"/>
      <c r="P674" s="27"/>
      <c r="Q674" s="415"/>
    </row>
    <row r="675" spans="2:17">
      <c r="B675" s="42"/>
      <c r="C675" s="42"/>
      <c r="D675" s="42"/>
      <c r="E675" s="43"/>
      <c r="F675" s="43"/>
      <c r="G675" s="44"/>
      <c r="H675" s="44"/>
      <c r="I675" s="44"/>
      <c r="J675" s="44"/>
      <c r="K675" s="44"/>
      <c r="L675" s="44"/>
      <c r="M675" s="44"/>
      <c r="N675" s="27"/>
      <c r="O675" s="27"/>
      <c r="P675" s="27"/>
      <c r="Q675" s="415"/>
    </row>
    <row r="676" spans="2:17">
      <c r="B676" s="42"/>
      <c r="C676" s="42"/>
      <c r="D676" s="42"/>
      <c r="E676" s="43"/>
      <c r="F676" s="43"/>
      <c r="G676" s="44"/>
      <c r="H676" s="44"/>
      <c r="I676" s="44"/>
      <c r="J676" s="44"/>
      <c r="K676" s="44"/>
      <c r="L676" s="44"/>
      <c r="M676" s="44"/>
      <c r="N676" s="27"/>
      <c r="O676" s="27"/>
      <c r="P676" s="27"/>
      <c r="Q676" s="415"/>
    </row>
    <row r="677" spans="2:17">
      <c r="B677" s="42"/>
      <c r="C677" s="42"/>
      <c r="D677" s="42"/>
      <c r="E677" s="43"/>
      <c r="F677" s="43"/>
      <c r="G677" s="44"/>
      <c r="H677" s="44"/>
      <c r="I677" s="44"/>
      <c r="J677" s="44"/>
      <c r="K677" s="44"/>
      <c r="L677" s="44"/>
      <c r="M677" s="44"/>
      <c r="N677" s="27"/>
      <c r="O677" s="27"/>
      <c r="P677" s="27"/>
      <c r="Q677" s="415"/>
    </row>
    <row r="678" spans="2:17">
      <c r="B678" s="42"/>
      <c r="C678" s="42"/>
      <c r="D678" s="42"/>
      <c r="E678" s="43"/>
      <c r="F678" s="43"/>
      <c r="G678" s="44"/>
      <c r="H678" s="44"/>
      <c r="I678" s="44"/>
      <c r="J678" s="44"/>
      <c r="K678" s="44"/>
      <c r="L678" s="44"/>
      <c r="M678" s="44"/>
      <c r="N678" s="27"/>
      <c r="O678" s="27"/>
      <c r="P678" s="27"/>
      <c r="Q678" s="415"/>
    </row>
    <row r="679" spans="2:17">
      <c r="B679" s="42"/>
      <c r="C679" s="42"/>
      <c r="D679" s="42"/>
      <c r="E679" s="43"/>
      <c r="F679" s="43"/>
      <c r="G679" s="44"/>
      <c r="H679" s="44"/>
      <c r="I679" s="44"/>
      <c r="J679" s="44"/>
      <c r="K679" s="44"/>
      <c r="L679" s="44"/>
      <c r="M679" s="44"/>
      <c r="N679" s="27"/>
      <c r="O679" s="27"/>
      <c r="P679" s="27"/>
      <c r="Q679" s="415"/>
    </row>
    <row r="680" spans="2:17">
      <c r="B680" s="42"/>
      <c r="C680" s="42"/>
      <c r="D680" s="42"/>
      <c r="E680" s="43"/>
      <c r="F680" s="43"/>
      <c r="G680" s="44"/>
      <c r="H680" s="44"/>
      <c r="I680" s="44"/>
      <c r="J680" s="44"/>
      <c r="K680" s="44"/>
      <c r="L680" s="44"/>
      <c r="M680" s="44"/>
      <c r="N680" s="27"/>
      <c r="O680" s="27"/>
      <c r="P680" s="27"/>
      <c r="Q680" s="415"/>
    </row>
    <row r="681" spans="2:17">
      <c r="B681" s="42"/>
      <c r="C681" s="42"/>
      <c r="D681" s="42"/>
      <c r="E681" s="43"/>
      <c r="F681" s="43"/>
      <c r="G681" s="44"/>
      <c r="H681" s="44"/>
      <c r="I681" s="44"/>
      <c r="J681" s="44"/>
      <c r="K681" s="44"/>
      <c r="L681" s="44"/>
      <c r="M681" s="44"/>
      <c r="N681" s="27"/>
      <c r="O681" s="27"/>
      <c r="P681" s="27"/>
      <c r="Q681" s="415"/>
    </row>
    <row r="682" spans="2:17">
      <c r="B682" s="42"/>
      <c r="C682" s="42"/>
      <c r="D682" s="42"/>
      <c r="E682" s="43"/>
      <c r="F682" s="43"/>
      <c r="G682" s="44"/>
      <c r="H682" s="44"/>
      <c r="I682" s="44"/>
      <c r="J682" s="44"/>
      <c r="K682" s="44"/>
      <c r="L682" s="44"/>
      <c r="M682" s="44"/>
      <c r="N682" s="27"/>
      <c r="O682" s="27"/>
      <c r="P682" s="27"/>
      <c r="Q682" s="415"/>
    </row>
    <row r="683" spans="2:17">
      <c r="B683" s="42"/>
      <c r="C683" s="42"/>
      <c r="D683" s="42"/>
      <c r="E683" s="43"/>
      <c r="F683" s="43"/>
      <c r="G683" s="44"/>
      <c r="H683" s="44"/>
      <c r="I683" s="44"/>
      <c r="J683" s="44"/>
      <c r="K683" s="44"/>
      <c r="L683" s="44"/>
      <c r="M683" s="44"/>
      <c r="N683" s="27"/>
      <c r="O683" s="27"/>
      <c r="P683" s="27"/>
      <c r="Q683" s="415"/>
    </row>
    <row r="684" spans="2:17">
      <c r="B684" s="42"/>
      <c r="C684" s="42"/>
      <c r="D684" s="42"/>
      <c r="E684" s="43"/>
      <c r="F684" s="43"/>
      <c r="G684" s="44"/>
      <c r="H684" s="44"/>
      <c r="I684" s="44"/>
      <c r="J684" s="44"/>
      <c r="K684" s="44"/>
      <c r="L684" s="44"/>
      <c r="M684" s="44"/>
      <c r="N684" s="27"/>
      <c r="O684" s="27"/>
      <c r="P684" s="27"/>
      <c r="Q684" s="415"/>
    </row>
    <row r="685" spans="2:17">
      <c r="B685" s="42"/>
      <c r="C685" s="42"/>
      <c r="D685" s="42"/>
      <c r="E685" s="43"/>
      <c r="F685" s="43"/>
      <c r="G685" s="44"/>
      <c r="H685" s="44"/>
      <c r="I685" s="44"/>
      <c r="J685" s="44"/>
      <c r="K685" s="44"/>
      <c r="L685" s="44"/>
      <c r="M685" s="44"/>
      <c r="N685" s="27"/>
      <c r="O685" s="27"/>
      <c r="P685" s="27"/>
      <c r="Q685" s="415"/>
    </row>
    <row r="686" spans="2:17">
      <c r="B686" s="42"/>
      <c r="C686" s="42"/>
      <c r="D686" s="42"/>
      <c r="E686" s="43"/>
      <c r="F686" s="43"/>
      <c r="G686" s="44"/>
      <c r="H686" s="44"/>
      <c r="I686" s="44"/>
      <c r="J686" s="44"/>
      <c r="K686" s="44"/>
      <c r="L686" s="44"/>
      <c r="M686" s="44"/>
      <c r="N686" s="27"/>
      <c r="O686" s="27"/>
      <c r="P686" s="27"/>
      <c r="Q686" s="415"/>
    </row>
    <row r="687" spans="2:17">
      <c r="B687" s="42"/>
      <c r="C687" s="42"/>
      <c r="D687" s="42"/>
      <c r="E687" s="43"/>
      <c r="F687" s="43"/>
      <c r="G687" s="44"/>
      <c r="H687" s="44"/>
      <c r="I687" s="44"/>
      <c r="J687" s="44"/>
      <c r="K687" s="44"/>
      <c r="L687" s="44"/>
      <c r="M687" s="44"/>
      <c r="N687" s="27"/>
      <c r="O687" s="27"/>
      <c r="P687" s="27"/>
      <c r="Q687" s="415"/>
    </row>
    <row r="688" spans="2:17">
      <c r="B688" s="42"/>
      <c r="C688" s="42"/>
      <c r="D688" s="42"/>
      <c r="E688" s="43"/>
      <c r="F688" s="43"/>
      <c r="G688" s="44"/>
      <c r="H688" s="44"/>
      <c r="I688" s="44"/>
      <c r="J688" s="44"/>
      <c r="K688" s="44"/>
      <c r="L688" s="44"/>
      <c r="M688" s="44"/>
      <c r="N688" s="27"/>
      <c r="O688" s="27"/>
      <c r="P688" s="27"/>
      <c r="Q688" s="415"/>
    </row>
    <row r="689" spans="2:17">
      <c r="B689" s="42"/>
      <c r="C689" s="42"/>
      <c r="D689" s="42"/>
      <c r="E689" s="43"/>
      <c r="F689" s="43"/>
      <c r="G689" s="44"/>
      <c r="H689" s="44"/>
      <c r="I689" s="44"/>
      <c r="J689" s="44"/>
      <c r="K689" s="44"/>
      <c r="L689" s="44"/>
      <c r="M689" s="44"/>
      <c r="N689" s="27"/>
      <c r="O689" s="27"/>
      <c r="P689" s="27"/>
      <c r="Q689" s="415"/>
    </row>
    <row r="690" spans="2:17">
      <c r="B690" s="42"/>
      <c r="C690" s="42"/>
      <c r="D690" s="42"/>
      <c r="E690" s="43"/>
      <c r="F690" s="43"/>
      <c r="G690" s="44"/>
      <c r="H690" s="44"/>
      <c r="I690" s="44"/>
      <c r="J690" s="44"/>
      <c r="K690" s="44"/>
      <c r="L690" s="44"/>
      <c r="M690" s="44"/>
      <c r="N690" s="27"/>
      <c r="O690" s="27"/>
      <c r="P690" s="27"/>
      <c r="Q690" s="415"/>
    </row>
    <row r="691" spans="2:17">
      <c r="B691" s="42"/>
      <c r="C691" s="42"/>
      <c r="D691" s="42"/>
      <c r="E691" s="43"/>
      <c r="F691" s="43"/>
      <c r="G691" s="44"/>
      <c r="H691" s="44"/>
      <c r="I691" s="44"/>
      <c r="J691" s="44"/>
      <c r="K691" s="44"/>
      <c r="L691" s="44"/>
      <c r="M691" s="44"/>
      <c r="N691" s="27"/>
      <c r="O691" s="27"/>
      <c r="P691" s="27"/>
      <c r="Q691" s="415"/>
    </row>
    <row r="692" spans="2:17">
      <c r="B692" s="42"/>
      <c r="C692" s="42"/>
      <c r="D692" s="42"/>
      <c r="E692" s="43"/>
      <c r="F692" s="43"/>
      <c r="G692" s="44"/>
      <c r="H692" s="44"/>
      <c r="I692" s="44"/>
      <c r="J692" s="44"/>
      <c r="K692" s="44"/>
      <c r="L692" s="44"/>
      <c r="M692" s="44"/>
      <c r="N692" s="27"/>
      <c r="O692" s="27"/>
      <c r="P692" s="27"/>
      <c r="Q692" s="415"/>
    </row>
    <row r="693" spans="2:17">
      <c r="B693" s="42"/>
      <c r="C693" s="42"/>
      <c r="D693" s="42"/>
      <c r="E693" s="43"/>
      <c r="F693" s="43"/>
      <c r="G693" s="44"/>
      <c r="H693" s="44"/>
      <c r="I693" s="44"/>
      <c r="J693" s="44"/>
      <c r="K693" s="44"/>
      <c r="L693" s="44"/>
      <c r="M693" s="44"/>
      <c r="N693" s="27"/>
      <c r="O693" s="27"/>
      <c r="P693" s="27"/>
      <c r="Q693" s="415"/>
    </row>
    <row r="694" spans="2:17">
      <c r="B694" s="42"/>
      <c r="C694" s="42"/>
      <c r="D694" s="42"/>
      <c r="E694" s="43"/>
      <c r="F694" s="43"/>
      <c r="G694" s="44"/>
      <c r="H694" s="44"/>
      <c r="I694" s="44"/>
      <c r="J694" s="44"/>
      <c r="K694" s="44"/>
      <c r="L694" s="44"/>
      <c r="M694" s="44"/>
      <c r="N694" s="27"/>
      <c r="O694" s="27"/>
      <c r="P694" s="27"/>
      <c r="Q694" s="415"/>
    </row>
    <row r="695" spans="2:17">
      <c r="B695" s="42"/>
      <c r="C695" s="42"/>
      <c r="D695" s="42"/>
      <c r="E695" s="43"/>
      <c r="F695" s="43"/>
      <c r="G695" s="44"/>
      <c r="H695" s="44"/>
      <c r="I695" s="44"/>
      <c r="J695" s="44"/>
      <c r="K695" s="44"/>
      <c r="L695" s="44"/>
      <c r="M695" s="44"/>
      <c r="N695" s="27"/>
      <c r="O695" s="27"/>
      <c r="P695" s="27"/>
      <c r="Q695" s="415"/>
    </row>
    <row r="696" spans="2:17">
      <c r="B696" s="42"/>
      <c r="C696" s="42"/>
      <c r="D696" s="42"/>
      <c r="E696" s="43"/>
      <c r="F696" s="43"/>
      <c r="G696" s="44"/>
      <c r="H696" s="44"/>
      <c r="I696" s="44"/>
      <c r="J696" s="44"/>
      <c r="K696" s="44"/>
      <c r="L696" s="44"/>
      <c r="M696" s="44"/>
      <c r="N696" s="27"/>
      <c r="O696" s="27"/>
      <c r="P696" s="27"/>
      <c r="Q696" s="415"/>
    </row>
    <row r="697" spans="2:17">
      <c r="B697" s="42"/>
      <c r="C697" s="42"/>
      <c r="D697" s="42"/>
      <c r="E697" s="43"/>
      <c r="F697" s="43"/>
      <c r="G697" s="44"/>
      <c r="H697" s="44"/>
      <c r="I697" s="44"/>
      <c r="J697" s="44"/>
      <c r="K697" s="44"/>
      <c r="L697" s="44"/>
      <c r="M697" s="44"/>
      <c r="N697" s="27"/>
      <c r="O697" s="27"/>
      <c r="P697" s="27"/>
      <c r="Q697" s="415"/>
    </row>
    <row r="698" spans="2:17">
      <c r="B698" s="42"/>
      <c r="C698" s="42"/>
      <c r="D698" s="42"/>
      <c r="E698" s="43"/>
      <c r="F698" s="43"/>
      <c r="G698" s="44"/>
      <c r="H698" s="44"/>
      <c r="I698" s="44"/>
      <c r="J698" s="44"/>
      <c r="K698" s="44"/>
      <c r="L698" s="44"/>
      <c r="M698" s="44"/>
      <c r="N698" s="27"/>
      <c r="O698" s="27"/>
      <c r="P698" s="27"/>
      <c r="Q698" s="415"/>
    </row>
    <row r="699" spans="2:17">
      <c r="B699" s="42"/>
      <c r="C699" s="42"/>
      <c r="D699" s="42"/>
      <c r="E699" s="43"/>
      <c r="F699" s="43"/>
      <c r="G699" s="44"/>
      <c r="H699" s="44"/>
      <c r="I699" s="44"/>
      <c r="J699" s="44"/>
      <c r="K699" s="44"/>
      <c r="L699" s="44"/>
      <c r="M699" s="44"/>
      <c r="N699" s="27"/>
      <c r="O699" s="27"/>
      <c r="P699" s="27"/>
      <c r="Q699" s="415"/>
    </row>
    <row r="700" spans="2:17">
      <c r="B700" s="42"/>
      <c r="C700" s="42"/>
      <c r="D700" s="42"/>
      <c r="E700" s="43"/>
      <c r="F700" s="43"/>
      <c r="G700" s="44"/>
      <c r="H700" s="44"/>
      <c r="I700" s="44"/>
      <c r="J700" s="44"/>
      <c r="K700" s="44"/>
      <c r="L700" s="44"/>
      <c r="M700" s="44"/>
      <c r="N700" s="27"/>
      <c r="O700" s="27"/>
      <c r="P700" s="27"/>
      <c r="Q700" s="415"/>
    </row>
    <row r="701" spans="2:17">
      <c r="B701" s="42"/>
      <c r="C701" s="42"/>
      <c r="D701" s="42"/>
      <c r="E701" s="43"/>
      <c r="F701" s="43"/>
      <c r="G701" s="44"/>
      <c r="H701" s="44"/>
      <c r="I701" s="44"/>
      <c r="J701" s="44"/>
      <c r="K701" s="44"/>
      <c r="L701" s="44"/>
      <c r="M701" s="44"/>
      <c r="N701" s="27"/>
      <c r="O701" s="27"/>
      <c r="P701" s="27"/>
      <c r="Q701" s="415"/>
    </row>
    <row r="702" spans="2:17">
      <c r="B702" s="42"/>
      <c r="C702" s="42"/>
      <c r="D702" s="42"/>
      <c r="E702" s="43"/>
      <c r="F702" s="43"/>
      <c r="G702" s="44"/>
      <c r="H702" s="44"/>
      <c r="I702" s="44"/>
      <c r="J702" s="44"/>
      <c r="K702" s="44"/>
      <c r="L702" s="44"/>
      <c r="M702" s="44"/>
      <c r="N702" s="27"/>
      <c r="O702" s="27"/>
      <c r="P702" s="27"/>
      <c r="Q702" s="415"/>
    </row>
    <row r="703" spans="2:17">
      <c r="B703" s="42"/>
      <c r="C703" s="42"/>
      <c r="D703" s="42"/>
      <c r="E703" s="43"/>
      <c r="F703" s="43"/>
      <c r="G703" s="44"/>
      <c r="H703" s="44"/>
      <c r="I703" s="44"/>
      <c r="J703" s="44"/>
      <c r="K703" s="44"/>
      <c r="L703" s="44"/>
      <c r="M703" s="44"/>
      <c r="N703" s="27"/>
      <c r="O703" s="27"/>
      <c r="P703" s="27"/>
      <c r="Q703" s="415"/>
    </row>
    <row r="704" spans="2:17">
      <c r="B704" s="42"/>
      <c r="C704" s="42"/>
      <c r="D704" s="42"/>
      <c r="E704" s="43"/>
      <c r="F704" s="43"/>
      <c r="G704" s="44"/>
      <c r="H704" s="44"/>
      <c r="I704" s="44"/>
      <c r="J704" s="44"/>
      <c r="K704" s="44"/>
      <c r="L704" s="44"/>
      <c r="M704" s="44"/>
      <c r="N704" s="27"/>
      <c r="O704" s="27"/>
      <c r="P704" s="27"/>
      <c r="Q704" s="415"/>
    </row>
    <row r="705" spans="2:17">
      <c r="B705" s="42"/>
      <c r="C705" s="42"/>
      <c r="D705" s="42"/>
      <c r="E705" s="43"/>
      <c r="F705" s="43"/>
      <c r="G705" s="44"/>
      <c r="H705" s="44"/>
      <c r="I705" s="44"/>
      <c r="J705" s="44"/>
      <c r="K705" s="44"/>
      <c r="L705" s="44"/>
      <c r="M705" s="44"/>
      <c r="N705" s="27"/>
      <c r="O705" s="27"/>
      <c r="P705" s="27"/>
      <c r="Q705" s="415"/>
    </row>
    <row r="706" spans="2:17">
      <c r="B706" s="42"/>
      <c r="C706" s="42"/>
      <c r="D706" s="42"/>
      <c r="E706" s="43"/>
      <c r="F706" s="43"/>
      <c r="G706" s="44"/>
      <c r="H706" s="44"/>
      <c r="I706" s="44"/>
      <c r="J706" s="44"/>
      <c r="K706" s="44"/>
      <c r="L706" s="44"/>
      <c r="M706" s="44"/>
      <c r="N706" s="27"/>
      <c r="O706" s="27"/>
      <c r="P706" s="27"/>
      <c r="Q706" s="415"/>
    </row>
    <row r="707" spans="2:17">
      <c r="B707" s="42"/>
      <c r="C707" s="42"/>
      <c r="D707" s="42"/>
      <c r="E707" s="43"/>
      <c r="F707" s="43"/>
      <c r="G707" s="44"/>
      <c r="H707" s="44"/>
      <c r="I707" s="44"/>
      <c r="J707" s="44"/>
      <c r="K707" s="44"/>
      <c r="L707" s="44"/>
      <c r="M707" s="44"/>
      <c r="N707" s="27"/>
      <c r="O707" s="27"/>
      <c r="P707" s="27"/>
      <c r="Q707" s="415"/>
    </row>
    <row r="708" spans="2:17">
      <c r="B708" s="42"/>
      <c r="C708" s="42"/>
      <c r="D708" s="42"/>
      <c r="E708" s="43"/>
      <c r="F708" s="43"/>
      <c r="G708" s="44"/>
      <c r="H708" s="44"/>
      <c r="I708" s="44"/>
      <c r="J708" s="44"/>
      <c r="K708" s="44"/>
      <c r="L708" s="44"/>
      <c r="M708" s="44"/>
      <c r="N708" s="27"/>
      <c r="O708" s="27"/>
      <c r="P708" s="27"/>
      <c r="Q708" s="415"/>
    </row>
    <row r="709" spans="2:17">
      <c r="B709" s="42"/>
      <c r="C709" s="42"/>
      <c r="D709" s="42"/>
      <c r="E709" s="43"/>
      <c r="F709" s="43"/>
      <c r="G709" s="44"/>
      <c r="H709" s="44"/>
      <c r="I709" s="44"/>
      <c r="J709" s="44"/>
      <c r="K709" s="44"/>
      <c r="L709" s="44"/>
      <c r="M709" s="44"/>
      <c r="N709" s="27"/>
      <c r="O709" s="27"/>
      <c r="P709" s="27"/>
      <c r="Q709" s="415"/>
    </row>
    <row r="710" spans="2:17">
      <c r="B710" s="42"/>
      <c r="C710" s="42"/>
      <c r="D710" s="42"/>
      <c r="E710" s="43"/>
      <c r="F710" s="43"/>
      <c r="G710" s="44"/>
      <c r="H710" s="44"/>
      <c r="I710" s="44"/>
      <c r="J710" s="44"/>
      <c r="K710" s="44"/>
      <c r="L710" s="44"/>
      <c r="M710" s="44"/>
      <c r="N710" s="27"/>
      <c r="O710" s="27"/>
      <c r="P710" s="27"/>
      <c r="Q710" s="415"/>
    </row>
    <row r="711" spans="2:17">
      <c r="B711" s="42"/>
      <c r="C711" s="42"/>
      <c r="D711" s="42"/>
      <c r="E711" s="43"/>
      <c r="F711" s="43"/>
      <c r="G711" s="44"/>
      <c r="H711" s="44"/>
      <c r="I711" s="44"/>
      <c r="J711" s="44"/>
      <c r="K711" s="44"/>
      <c r="L711" s="44"/>
      <c r="M711" s="44"/>
      <c r="N711" s="27"/>
      <c r="O711" s="27"/>
      <c r="P711" s="27"/>
      <c r="Q711" s="415"/>
    </row>
    <row r="712" spans="2:17">
      <c r="B712" s="42"/>
      <c r="C712" s="42"/>
      <c r="D712" s="42"/>
      <c r="E712" s="43"/>
      <c r="F712" s="43"/>
      <c r="G712" s="44"/>
      <c r="H712" s="44"/>
      <c r="I712" s="44"/>
      <c r="J712" s="44"/>
      <c r="K712" s="44"/>
      <c r="L712" s="44"/>
      <c r="M712" s="44"/>
      <c r="N712" s="27"/>
      <c r="O712" s="27"/>
      <c r="P712" s="27"/>
      <c r="Q712" s="415"/>
    </row>
    <row r="713" spans="2:17">
      <c r="B713" s="42"/>
      <c r="C713" s="42"/>
      <c r="D713" s="42"/>
      <c r="E713" s="43"/>
      <c r="F713" s="43"/>
      <c r="G713" s="44"/>
      <c r="H713" s="44"/>
      <c r="I713" s="44"/>
      <c r="J713" s="44"/>
      <c r="K713" s="44"/>
      <c r="L713" s="44"/>
      <c r="M713" s="44"/>
      <c r="N713" s="27"/>
      <c r="O713" s="27"/>
      <c r="P713" s="27"/>
      <c r="Q713" s="415"/>
    </row>
    <row r="714" spans="2:17">
      <c r="B714" s="42"/>
      <c r="C714" s="42"/>
      <c r="D714" s="42"/>
      <c r="E714" s="43"/>
      <c r="F714" s="43"/>
      <c r="G714" s="44"/>
      <c r="H714" s="44"/>
      <c r="I714" s="44"/>
      <c r="J714" s="44"/>
      <c r="K714" s="44"/>
      <c r="L714" s="44"/>
      <c r="M714" s="44"/>
      <c r="N714" s="27"/>
      <c r="O714" s="27"/>
      <c r="P714" s="27"/>
      <c r="Q714" s="415"/>
    </row>
    <row r="715" spans="2:17">
      <c r="B715" s="42"/>
      <c r="C715" s="42"/>
      <c r="D715" s="42"/>
      <c r="E715" s="43"/>
      <c r="F715" s="43"/>
      <c r="G715" s="44"/>
      <c r="H715" s="44"/>
      <c r="I715" s="44"/>
      <c r="J715" s="44"/>
      <c r="K715" s="44"/>
      <c r="L715" s="44"/>
      <c r="M715" s="44"/>
      <c r="N715" s="27"/>
      <c r="O715" s="27"/>
      <c r="P715" s="27"/>
      <c r="Q715" s="415"/>
    </row>
    <row r="716" spans="2:17">
      <c r="B716" s="42"/>
      <c r="C716" s="42"/>
      <c r="D716" s="42"/>
      <c r="E716" s="43"/>
      <c r="F716" s="43"/>
      <c r="G716" s="44"/>
      <c r="H716" s="44"/>
      <c r="I716" s="44"/>
      <c r="J716" s="44"/>
      <c r="K716" s="44"/>
      <c r="L716" s="44"/>
      <c r="M716" s="44"/>
      <c r="N716" s="27"/>
      <c r="O716" s="27"/>
      <c r="P716" s="27"/>
      <c r="Q716" s="415"/>
    </row>
    <row r="717" spans="2:17">
      <c r="B717" s="42"/>
      <c r="C717" s="42"/>
      <c r="D717" s="42"/>
      <c r="E717" s="43"/>
      <c r="F717" s="43"/>
      <c r="G717" s="44"/>
      <c r="H717" s="44"/>
      <c r="I717" s="44"/>
      <c r="J717" s="44"/>
      <c r="K717" s="44"/>
      <c r="L717" s="44"/>
      <c r="M717" s="44"/>
      <c r="N717" s="27"/>
      <c r="O717" s="27"/>
      <c r="P717" s="27"/>
      <c r="Q717" s="415"/>
    </row>
    <row r="718" spans="2:17">
      <c r="B718" s="42"/>
      <c r="C718" s="42"/>
      <c r="D718" s="42"/>
      <c r="E718" s="43"/>
      <c r="F718" s="43"/>
      <c r="G718" s="44"/>
      <c r="H718" s="44"/>
      <c r="I718" s="44"/>
      <c r="J718" s="44"/>
      <c r="K718" s="44"/>
      <c r="L718" s="44"/>
      <c r="M718" s="44"/>
      <c r="N718" s="27"/>
      <c r="O718" s="27"/>
      <c r="P718" s="27"/>
      <c r="Q718" s="415"/>
    </row>
    <row r="719" spans="2:17">
      <c r="B719" s="42"/>
      <c r="C719" s="42"/>
      <c r="D719" s="42"/>
      <c r="E719" s="43"/>
      <c r="F719" s="43"/>
      <c r="G719" s="44"/>
      <c r="H719" s="44"/>
      <c r="I719" s="44"/>
      <c r="J719" s="44"/>
      <c r="K719" s="44"/>
      <c r="L719" s="44"/>
      <c r="M719" s="44"/>
      <c r="N719" s="27"/>
      <c r="O719" s="27"/>
      <c r="P719" s="27"/>
      <c r="Q719" s="415"/>
    </row>
    <row r="720" spans="2:17">
      <c r="B720" s="42"/>
      <c r="C720" s="42"/>
      <c r="D720" s="42"/>
      <c r="E720" s="43"/>
      <c r="F720" s="43"/>
      <c r="G720" s="44"/>
      <c r="H720" s="44"/>
      <c r="I720" s="44"/>
      <c r="J720" s="44"/>
      <c r="K720" s="44"/>
      <c r="L720" s="44"/>
      <c r="M720" s="44"/>
      <c r="N720" s="27"/>
      <c r="O720" s="27"/>
      <c r="P720" s="27"/>
      <c r="Q720" s="415"/>
    </row>
    <row r="721" spans="2:17">
      <c r="B721" s="42"/>
      <c r="C721" s="42"/>
      <c r="D721" s="42"/>
      <c r="E721" s="43"/>
      <c r="F721" s="43"/>
      <c r="G721" s="44"/>
      <c r="H721" s="44"/>
      <c r="I721" s="44"/>
      <c r="J721" s="44"/>
      <c r="K721" s="44"/>
      <c r="L721" s="44"/>
      <c r="M721" s="44"/>
      <c r="N721" s="27"/>
      <c r="O721" s="27"/>
      <c r="P721" s="27"/>
      <c r="Q721" s="415"/>
    </row>
    <row r="722" spans="2:17">
      <c r="B722" s="42"/>
      <c r="C722" s="42"/>
      <c r="D722" s="42"/>
      <c r="E722" s="43"/>
      <c r="F722" s="43"/>
      <c r="G722" s="44"/>
      <c r="H722" s="44"/>
      <c r="I722" s="44"/>
      <c r="J722" s="44"/>
      <c r="K722" s="44"/>
      <c r="L722" s="44"/>
      <c r="M722" s="44"/>
      <c r="N722" s="27"/>
      <c r="O722" s="27"/>
      <c r="P722" s="27"/>
      <c r="Q722" s="415"/>
    </row>
    <row r="723" spans="2:17">
      <c r="B723" s="42"/>
      <c r="C723" s="42"/>
      <c r="D723" s="42"/>
      <c r="E723" s="43"/>
      <c r="F723" s="43"/>
      <c r="G723" s="44"/>
      <c r="H723" s="44"/>
      <c r="I723" s="44"/>
      <c r="J723" s="44"/>
      <c r="K723" s="44"/>
      <c r="L723" s="44"/>
      <c r="M723" s="44"/>
      <c r="N723" s="27"/>
      <c r="O723" s="27"/>
      <c r="P723" s="27"/>
      <c r="Q723" s="415"/>
    </row>
    <row r="724" spans="2:17">
      <c r="B724" s="42"/>
      <c r="C724" s="42"/>
      <c r="D724" s="42"/>
      <c r="E724" s="43"/>
      <c r="F724" s="43"/>
      <c r="G724" s="44"/>
      <c r="H724" s="44"/>
      <c r="I724" s="44"/>
      <c r="J724" s="44"/>
      <c r="K724" s="44"/>
      <c r="L724" s="44"/>
      <c r="M724" s="44"/>
      <c r="N724" s="27"/>
      <c r="O724" s="27"/>
      <c r="P724" s="27"/>
      <c r="Q724" s="415"/>
    </row>
    <row r="725" spans="2:17">
      <c r="B725" s="42"/>
      <c r="C725" s="42"/>
      <c r="D725" s="42"/>
      <c r="E725" s="43"/>
      <c r="F725" s="43"/>
      <c r="G725" s="44"/>
      <c r="H725" s="44"/>
      <c r="I725" s="44"/>
      <c r="J725" s="44"/>
      <c r="K725" s="44"/>
      <c r="L725" s="44"/>
      <c r="M725" s="44"/>
      <c r="N725" s="27"/>
      <c r="O725" s="27"/>
      <c r="P725" s="27"/>
      <c r="Q725" s="415"/>
    </row>
    <row r="726" spans="2:17">
      <c r="B726" s="42"/>
      <c r="C726" s="42"/>
      <c r="D726" s="42"/>
      <c r="E726" s="43"/>
      <c r="F726" s="43"/>
      <c r="G726" s="44"/>
      <c r="H726" s="44"/>
      <c r="I726" s="44"/>
      <c r="J726" s="44"/>
      <c r="K726" s="44"/>
      <c r="L726" s="44"/>
      <c r="M726" s="44"/>
      <c r="N726" s="27"/>
      <c r="O726" s="27"/>
      <c r="P726" s="27"/>
      <c r="Q726" s="415"/>
    </row>
    <row r="727" spans="2:17">
      <c r="B727" s="42"/>
      <c r="C727" s="42"/>
      <c r="D727" s="42"/>
      <c r="E727" s="43"/>
      <c r="F727" s="43"/>
      <c r="G727" s="44"/>
      <c r="H727" s="44"/>
      <c r="I727" s="44"/>
      <c r="J727" s="44"/>
      <c r="K727" s="44"/>
      <c r="L727" s="44"/>
      <c r="M727" s="44"/>
      <c r="N727" s="27"/>
      <c r="O727" s="27"/>
      <c r="P727" s="27"/>
      <c r="Q727" s="415"/>
    </row>
    <row r="728" spans="2:17">
      <c r="B728" s="42"/>
      <c r="C728" s="42"/>
      <c r="D728" s="42"/>
      <c r="E728" s="43"/>
      <c r="F728" s="43"/>
      <c r="G728" s="44"/>
      <c r="H728" s="44"/>
      <c r="I728" s="44"/>
      <c r="J728" s="44"/>
      <c r="K728" s="44"/>
      <c r="L728" s="44"/>
      <c r="M728" s="44"/>
      <c r="N728" s="27"/>
      <c r="O728" s="27"/>
      <c r="P728" s="27"/>
      <c r="Q728" s="415"/>
    </row>
    <row r="729" spans="2:17">
      <c r="B729" s="42"/>
      <c r="C729" s="42"/>
      <c r="D729" s="42"/>
      <c r="E729" s="43"/>
      <c r="F729" s="43"/>
      <c r="G729" s="44"/>
      <c r="H729" s="44"/>
      <c r="I729" s="44"/>
      <c r="J729" s="44"/>
      <c r="K729" s="44"/>
      <c r="L729" s="44"/>
      <c r="M729" s="44"/>
      <c r="N729" s="27"/>
      <c r="O729" s="27"/>
      <c r="P729" s="27"/>
      <c r="Q729" s="415"/>
    </row>
    <row r="730" spans="2:17">
      <c r="B730" s="42"/>
      <c r="C730" s="42"/>
      <c r="D730" s="42"/>
      <c r="E730" s="43"/>
      <c r="F730" s="43"/>
      <c r="G730" s="44"/>
      <c r="H730" s="44"/>
      <c r="I730" s="44"/>
      <c r="J730" s="44"/>
      <c r="K730" s="44"/>
      <c r="L730" s="44"/>
      <c r="M730" s="44"/>
      <c r="N730" s="27"/>
      <c r="O730" s="27"/>
      <c r="P730" s="27"/>
      <c r="Q730" s="415"/>
    </row>
    <row r="731" spans="2:17">
      <c r="B731" s="42"/>
      <c r="C731" s="42"/>
      <c r="D731" s="42"/>
      <c r="E731" s="43"/>
      <c r="F731" s="43"/>
      <c r="G731" s="44"/>
      <c r="H731" s="44"/>
      <c r="I731" s="44"/>
      <c r="J731" s="44"/>
      <c r="K731" s="44"/>
      <c r="L731" s="44"/>
      <c r="M731" s="44"/>
      <c r="N731" s="27"/>
      <c r="O731" s="27"/>
      <c r="P731" s="27"/>
      <c r="Q731" s="415"/>
    </row>
    <row r="732" spans="2:17">
      <c r="B732" s="42"/>
      <c r="C732" s="42"/>
      <c r="D732" s="42"/>
      <c r="E732" s="43"/>
      <c r="F732" s="43"/>
      <c r="G732" s="44"/>
      <c r="H732" s="44"/>
      <c r="I732" s="44"/>
      <c r="J732" s="44"/>
      <c r="K732" s="44"/>
      <c r="L732" s="44"/>
      <c r="M732" s="44"/>
      <c r="N732" s="27"/>
      <c r="O732" s="27"/>
      <c r="P732" s="27"/>
      <c r="Q732" s="415"/>
    </row>
    <row r="733" spans="2:17">
      <c r="B733" s="42"/>
      <c r="C733" s="42"/>
      <c r="D733" s="42"/>
      <c r="E733" s="43"/>
      <c r="F733" s="43"/>
      <c r="G733" s="44"/>
      <c r="H733" s="44"/>
      <c r="I733" s="44"/>
      <c r="J733" s="44"/>
      <c r="K733" s="44"/>
      <c r="L733" s="44"/>
      <c r="M733" s="44"/>
      <c r="N733" s="27"/>
      <c r="O733" s="27"/>
      <c r="P733" s="27"/>
      <c r="Q733" s="415"/>
    </row>
    <row r="734" spans="2:17">
      <c r="B734" s="42"/>
      <c r="C734" s="42"/>
      <c r="D734" s="42"/>
      <c r="E734" s="43"/>
      <c r="F734" s="43"/>
      <c r="G734" s="44"/>
      <c r="H734" s="44"/>
      <c r="I734" s="44"/>
      <c r="J734" s="44"/>
      <c r="K734" s="44"/>
      <c r="L734" s="44"/>
      <c r="M734" s="44"/>
      <c r="N734" s="27"/>
      <c r="O734" s="27"/>
      <c r="P734" s="27"/>
      <c r="Q734" s="415"/>
    </row>
    <row r="735" spans="2:17">
      <c r="B735" s="42"/>
      <c r="C735" s="42"/>
      <c r="D735" s="42"/>
      <c r="E735" s="43"/>
      <c r="F735" s="43"/>
      <c r="G735" s="44"/>
      <c r="H735" s="44"/>
      <c r="I735" s="44"/>
      <c r="J735" s="44"/>
      <c r="K735" s="44"/>
      <c r="L735" s="44"/>
      <c r="M735" s="44"/>
      <c r="N735" s="27"/>
      <c r="O735" s="27"/>
      <c r="P735" s="27"/>
      <c r="Q735" s="415"/>
    </row>
    <row r="736" spans="2:17">
      <c r="B736" s="42"/>
      <c r="C736" s="42"/>
      <c r="D736" s="42"/>
      <c r="E736" s="43"/>
      <c r="F736" s="43"/>
      <c r="G736" s="44"/>
      <c r="H736" s="44"/>
      <c r="I736" s="44"/>
      <c r="J736" s="44"/>
      <c r="K736" s="44"/>
      <c r="L736" s="44"/>
      <c r="M736" s="44"/>
      <c r="N736" s="27"/>
      <c r="O736" s="27"/>
      <c r="P736" s="27"/>
      <c r="Q736" s="415"/>
    </row>
    <row r="737" spans="2:17">
      <c r="B737" s="42"/>
      <c r="C737" s="42"/>
      <c r="D737" s="42"/>
      <c r="E737" s="43"/>
      <c r="F737" s="43"/>
      <c r="G737" s="44"/>
      <c r="H737" s="44"/>
      <c r="I737" s="44"/>
      <c r="J737" s="44"/>
      <c r="K737" s="44"/>
      <c r="L737" s="44"/>
      <c r="M737" s="44"/>
      <c r="N737" s="27"/>
      <c r="O737" s="27"/>
      <c r="P737" s="27"/>
      <c r="Q737" s="415"/>
    </row>
    <row r="738" spans="2:17">
      <c r="B738" s="42"/>
      <c r="C738" s="42"/>
      <c r="D738" s="42"/>
      <c r="E738" s="43"/>
      <c r="F738" s="43"/>
      <c r="G738" s="44"/>
      <c r="H738" s="44"/>
      <c r="I738" s="44"/>
      <c r="J738" s="44"/>
      <c r="K738" s="44"/>
      <c r="L738" s="44"/>
      <c r="M738" s="44"/>
      <c r="N738" s="27"/>
      <c r="O738" s="27"/>
      <c r="P738" s="27"/>
      <c r="Q738" s="415"/>
    </row>
    <row r="739" spans="2:17">
      <c r="B739" s="42"/>
      <c r="C739" s="42"/>
      <c r="D739" s="42"/>
      <c r="E739" s="43"/>
      <c r="F739" s="43"/>
      <c r="G739" s="44"/>
      <c r="H739" s="44"/>
      <c r="I739" s="44"/>
      <c r="J739" s="44"/>
      <c r="K739" s="44"/>
      <c r="L739" s="44"/>
      <c r="M739" s="44"/>
      <c r="N739" s="27"/>
      <c r="O739" s="27"/>
      <c r="P739" s="27"/>
      <c r="Q739" s="415"/>
    </row>
    <row r="740" spans="2:17">
      <c r="B740" s="42"/>
      <c r="C740" s="42"/>
      <c r="D740" s="42"/>
      <c r="E740" s="43"/>
      <c r="F740" s="43"/>
      <c r="G740" s="44"/>
      <c r="H740" s="44"/>
      <c r="I740" s="44"/>
      <c r="J740" s="44"/>
      <c r="K740" s="44"/>
      <c r="L740" s="44"/>
      <c r="M740" s="44"/>
      <c r="N740" s="27"/>
      <c r="O740" s="27"/>
      <c r="P740" s="27"/>
      <c r="Q740" s="415"/>
    </row>
    <row r="741" spans="2:17">
      <c r="B741" s="42"/>
      <c r="C741" s="42"/>
      <c r="D741" s="42"/>
      <c r="E741" s="43"/>
      <c r="F741" s="43"/>
      <c r="G741" s="44"/>
      <c r="H741" s="44"/>
      <c r="I741" s="44"/>
      <c r="J741" s="44"/>
      <c r="K741" s="44"/>
      <c r="L741" s="44"/>
      <c r="M741" s="44"/>
      <c r="N741" s="27"/>
      <c r="O741" s="27"/>
      <c r="P741" s="27"/>
      <c r="Q741" s="415"/>
    </row>
    <row r="742" spans="2:17">
      <c r="B742" s="42"/>
      <c r="C742" s="42"/>
      <c r="D742" s="42"/>
      <c r="E742" s="43"/>
      <c r="F742" s="43"/>
      <c r="G742" s="44"/>
      <c r="H742" s="44"/>
      <c r="I742" s="44"/>
      <c r="J742" s="44"/>
      <c r="K742" s="44"/>
      <c r="L742" s="44"/>
      <c r="M742" s="44"/>
      <c r="N742" s="27"/>
      <c r="O742" s="27"/>
      <c r="P742" s="27"/>
      <c r="Q742" s="415"/>
    </row>
    <row r="743" spans="2:17">
      <c r="B743" s="42"/>
      <c r="C743" s="42"/>
      <c r="D743" s="42"/>
      <c r="E743" s="43"/>
      <c r="F743" s="43"/>
      <c r="G743" s="44"/>
      <c r="H743" s="44"/>
      <c r="I743" s="44"/>
      <c r="J743" s="44"/>
      <c r="K743" s="44"/>
      <c r="L743" s="44"/>
      <c r="M743" s="44"/>
      <c r="N743" s="27"/>
      <c r="O743" s="27"/>
      <c r="P743" s="27"/>
      <c r="Q743" s="415"/>
    </row>
    <row r="744" spans="2:17">
      <c r="B744" s="42"/>
      <c r="C744" s="42"/>
      <c r="D744" s="42"/>
      <c r="E744" s="43"/>
      <c r="F744" s="43"/>
      <c r="G744" s="44"/>
      <c r="H744" s="44"/>
      <c r="I744" s="44"/>
      <c r="J744" s="44"/>
      <c r="K744" s="44"/>
      <c r="L744" s="44"/>
      <c r="M744" s="44"/>
      <c r="N744" s="27"/>
      <c r="O744" s="27"/>
      <c r="P744" s="27"/>
      <c r="Q744" s="415"/>
    </row>
    <row r="745" spans="2:17">
      <c r="B745" s="42"/>
      <c r="C745" s="42"/>
      <c r="D745" s="42"/>
      <c r="E745" s="43"/>
      <c r="F745" s="43"/>
      <c r="G745" s="44"/>
      <c r="H745" s="44"/>
      <c r="I745" s="44"/>
      <c r="J745" s="44"/>
      <c r="K745" s="44"/>
      <c r="L745" s="44"/>
      <c r="M745" s="44"/>
      <c r="N745" s="27"/>
      <c r="O745" s="27"/>
      <c r="P745" s="27"/>
      <c r="Q745" s="415"/>
    </row>
    <row r="746" spans="2:17">
      <c r="M746" s="44"/>
      <c r="N746" s="27"/>
      <c r="O746" s="27"/>
      <c r="P746" s="27"/>
      <c r="Q746" s="415"/>
    </row>
    <row r="747" spans="2:17">
      <c r="N747" s="27"/>
      <c r="O747" s="27"/>
      <c r="P747" s="27"/>
      <c r="Q747" s="415"/>
    </row>
    <row r="748" spans="2:17">
      <c r="N748" s="27"/>
      <c r="O748" s="27"/>
      <c r="P748" s="27"/>
      <c r="Q748" s="415"/>
    </row>
    <row r="749" spans="2:17">
      <c r="N749" s="27"/>
      <c r="O749" s="27"/>
      <c r="P749" s="27"/>
      <c r="Q749" s="415"/>
    </row>
    <row r="750" spans="2:17">
      <c r="N750" s="27"/>
      <c r="O750" s="27"/>
      <c r="P750" s="27"/>
      <c r="Q750" s="415"/>
    </row>
    <row r="751" spans="2:17">
      <c r="N751" s="27"/>
      <c r="O751" s="27"/>
      <c r="P751" s="27"/>
      <c r="Q751" s="415"/>
    </row>
    <row r="752" spans="2:17">
      <c r="N752" s="27"/>
      <c r="O752" s="27"/>
      <c r="P752" s="27"/>
      <c r="Q752" s="415"/>
    </row>
    <row r="753" spans="14:17">
      <c r="N753" s="27"/>
      <c r="O753" s="27"/>
      <c r="P753" s="27"/>
      <c r="Q753" s="415"/>
    </row>
    <row r="754" spans="14:17">
      <c r="N754" s="27"/>
      <c r="O754" s="27"/>
      <c r="P754" s="27"/>
      <c r="Q754" s="415"/>
    </row>
    <row r="755" spans="14:17">
      <c r="N755" s="27"/>
      <c r="O755" s="27"/>
      <c r="P755" s="27"/>
      <c r="Q755" s="415"/>
    </row>
    <row r="756" spans="14:17">
      <c r="N756" s="27"/>
      <c r="O756" s="27"/>
      <c r="P756" s="27"/>
      <c r="Q756" s="415"/>
    </row>
    <row r="757" spans="14:17">
      <c r="N757" s="27"/>
      <c r="O757" s="27"/>
      <c r="P757" s="27"/>
      <c r="Q757" s="415"/>
    </row>
    <row r="758" spans="14:17">
      <c r="N758" s="27"/>
      <c r="O758" s="27"/>
      <c r="P758" s="27"/>
      <c r="Q758" s="415"/>
    </row>
    <row r="759" spans="14:17">
      <c r="N759" s="27"/>
      <c r="O759" s="27"/>
      <c r="P759" s="27"/>
      <c r="Q759" s="415"/>
    </row>
    <row r="760" spans="14:17">
      <c r="N760" s="27"/>
      <c r="O760" s="27"/>
      <c r="P760" s="27"/>
      <c r="Q760" s="415"/>
    </row>
    <row r="761" spans="14:17">
      <c r="N761" s="27"/>
      <c r="O761" s="27"/>
      <c r="P761" s="27"/>
      <c r="Q761" s="415"/>
    </row>
    <row r="762" spans="14:17">
      <c r="N762" s="27"/>
      <c r="O762" s="27"/>
      <c r="P762" s="27"/>
      <c r="Q762" s="415"/>
    </row>
    <row r="763" spans="14:17">
      <c r="N763" s="27"/>
      <c r="O763" s="27"/>
      <c r="P763" s="27"/>
      <c r="Q763" s="415"/>
    </row>
    <row r="764" spans="14:17">
      <c r="N764" s="27"/>
      <c r="O764" s="27"/>
      <c r="P764" s="27"/>
      <c r="Q764" s="415"/>
    </row>
    <row r="765" spans="14:17">
      <c r="N765" s="27"/>
      <c r="O765" s="27"/>
      <c r="P765" s="27"/>
      <c r="Q765" s="415"/>
    </row>
    <row r="766" spans="14:17">
      <c r="N766" s="27"/>
      <c r="O766" s="27"/>
      <c r="P766" s="27"/>
      <c r="Q766" s="415"/>
    </row>
    <row r="767" spans="14:17">
      <c r="N767" s="27"/>
      <c r="O767" s="27"/>
      <c r="P767" s="27"/>
      <c r="Q767" s="415"/>
    </row>
    <row r="768" spans="14:17">
      <c r="N768" s="27"/>
      <c r="O768" s="27"/>
      <c r="P768" s="27"/>
      <c r="Q768" s="415"/>
    </row>
    <row r="769" spans="14:17">
      <c r="N769" s="27"/>
      <c r="O769" s="27"/>
      <c r="P769" s="27"/>
      <c r="Q769" s="415"/>
    </row>
    <row r="770" spans="14:17">
      <c r="N770" s="27"/>
      <c r="O770" s="27"/>
      <c r="P770" s="27"/>
      <c r="Q770" s="415"/>
    </row>
    <row r="771" spans="14:17">
      <c r="N771" s="27"/>
      <c r="O771" s="27"/>
      <c r="P771" s="27"/>
      <c r="Q771" s="415"/>
    </row>
    <row r="772" spans="14:17">
      <c r="N772" s="27"/>
      <c r="O772" s="27"/>
      <c r="P772" s="27"/>
      <c r="Q772" s="415"/>
    </row>
    <row r="773" spans="14:17">
      <c r="N773" s="27"/>
      <c r="O773" s="27"/>
      <c r="P773" s="27"/>
      <c r="Q773" s="415"/>
    </row>
    <row r="774" spans="14:17">
      <c r="N774" s="27"/>
      <c r="O774" s="27"/>
      <c r="P774" s="27"/>
      <c r="Q774" s="415"/>
    </row>
    <row r="775" spans="14:17">
      <c r="N775" s="27"/>
      <c r="O775" s="27"/>
      <c r="P775" s="27"/>
      <c r="Q775" s="415"/>
    </row>
    <row r="776" spans="14:17">
      <c r="N776" s="27"/>
      <c r="O776" s="27"/>
      <c r="P776" s="27"/>
      <c r="Q776" s="415"/>
    </row>
    <row r="777" spans="14:17">
      <c r="N777" s="27"/>
      <c r="O777" s="27"/>
      <c r="P777" s="27"/>
      <c r="Q777" s="415"/>
    </row>
    <row r="778" spans="14:17">
      <c r="N778" s="27"/>
      <c r="O778" s="27"/>
      <c r="P778" s="27"/>
      <c r="Q778" s="415"/>
    </row>
    <row r="779" spans="14:17">
      <c r="N779" s="27"/>
      <c r="O779" s="27"/>
      <c r="P779" s="27"/>
      <c r="Q779" s="415"/>
    </row>
    <row r="780" spans="14:17">
      <c r="N780" s="27"/>
      <c r="O780" s="27"/>
      <c r="P780" s="27"/>
      <c r="Q780" s="415"/>
    </row>
    <row r="781" spans="14:17">
      <c r="N781" s="27"/>
      <c r="O781" s="27"/>
      <c r="P781" s="27"/>
      <c r="Q781" s="415"/>
    </row>
    <row r="782" spans="14:17">
      <c r="N782" s="27"/>
      <c r="O782" s="27"/>
      <c r="P782" s="27"/>
      <c r="Q782" s="415"/>
    </row>
    <row r="783" spans="14:17">
      <c r="N783" s="27"/>
      <c r="O783" s="27"/>
      <c r="P783" s="27"/>
      <c r="Q783" s="415"/>
    </row>
    <row r="784" spans="14:17">
      <c r="N784" s="27"/>
      <c r="O784" s="27"/>
      <c r="P784" s="27"/>
      <c r="Q784" s="415"/>
    </row>
    <row r="785" spans="14:17">
      <c r="N785" s="27"/>
      <c r="O785" s="27"/>
      <c r="P785" s="27"/>
      <c r="Q785" s="415"/>
    </row>
    <row r="786" spans="14:17">
      <c r="N786" s="27"/>
      <c r="O786" s="27"/>
      <c r="P786" s="27"/>
      <c r="Q786" s="415"/>
    </row>
    <row r="787" spans="14:17">
      <c r="N787" s="27"/>
      <c r="O787" s="27"/>
      <c r="P787" s="27"/>
      <c r="Q787" s="415"/>
    </row>
    <row r="788" spans="14:17">
      <c r="N788" s="27"/>
      <c r="O788" s="27"/>
      <c r="P788" s="27"/>
      <c r="Q788" s="415"/>
    </row>
    <row r="789" spans="14:17">
      <c r="N789" s="27"/>
      <c r="O789" s="27"/>
      <c r="P789" s="27"/>
      <c r="Q789" s="415"/>
    </row>
    <row r="790" spans="14:17">
      <c r="N790" s="27"/>
      <c r="O790" s="27"/>
      <c r="P790" s="27"/>
      <c r="Q790" s="415"/>
    </row>
    <row r="791" spans="14:17">
      <c r="N791" s="27"/>
      <c r="O791" s="27"/>
      <c r="P791" s="27"/>
      <c r="Q791" s="415"/>
    </row>
    <row r="792" spans="14:17">
      <c r="N792" s="27"/>
      <c r="O792" s="27"/>
      <c r="P792" s="27"/>
      <c r="Q792" s="415"/>
    </row>
    <row r="793" spans="14:17">
      <c r="N793" s="27"/>
      <c r="O793" s="27"/>
      <c r="P793" s="27"/>
      <c r="Q793" s="415"/>
    </row>
    <row r="794" spans="14:17">
      <c r="N794" s="27"/>
      <c r="O794" s="27"/>
      <c r="P794" s="27"/>
      <c r="Q794" s="415"/>
    </row>
    <row r="795" spans="14:17">
      <c r="N795" s="27"/>
      <c r="O795" s="27"/>
      <c r="P795" s="27"/>
      <c r="Q795" s="415"/>
    </row>
    <row r="796" spans="14:17">
      <c r="N796" s="27"/>
      <c r="O796" s="27"/>
      <c r="P796" s="27"/>
      <c r="Q796" s="415"/>
    </row>
    <row r="797" spans="14:17">
      <c r="N797" s="27"/>
      <c r="O797" s="27"/>
      <c r="P797" s="27"/>
      <c r="Q797" s="415"/>
    </row>
    <row r="798" spans="14:17">
      <c r="N798" s="27"/>
      <c r="O798" s="27"/>
      <c r="P798" s="27"/>
      <c r="Q798" s="415"/>
    </row>
    <row r="799" spans="14:17">
      <c r="N799" s="27"/>
      <c r="O799" s="27"/>
      <c r="P799" s="27"/>
      <c r="Q799" s="415"/>
    </row>
    <row r="800" spans="14:17">
      <c r="N800" s="27"/>
      <c r="O800" s="27"/>
      <c r="P800" s="27"/>
      <c r="Q800" s="415"/>
    </row>
    <row r="801" spans="14:17">
      <c r="N801" s="27"/>
      <c r="O801" s="27"/>
      <c r="P801" s="27"/>
      <c r="Q801" s="415"/>
    </row>
    <row r="802" spans="14:17">
      <c r="N802" s="27"/>
      <c r="O802" s="27"/>
      <c r="P802" s="27"/>
      <c r="Q802" s="415"/>
    </row>
    <row r="803" spans="14:17">
      <c r="N803" s="27"/>
      <c r="O803" s="27"/>
      <c r="P803" s="27"/>
      <c r="Q803" s="415"/>
    </row>
    <row r="804" spans="14:17">
      <c r="N804" s="27"/>
      <c r="O804" s="27"/>
      <c r="P804" s="27"/>
      <c r="Q804" s="415"/>
    </row>
    <row r="805" spans="14:17">
      <c r="N805" s="27"/>
      <c r="O805" s="27"/>
      <c r="P805" s="27"/>
      <c r="Q805" s="415"/>
    </row>
    <row r="806" spans="14:17">
      <c r="N806" s="27"/>
      <c r="O806" s="27"/>
      <c r="P806" s="27"/>
      <c r="Q806" s="415"/>
    </row>
    <row r="807" spans="14:17">
      <c r="N807" s="27"/>
      <c r="O807" s="27"/>
      <c r="P807" s="27"/>
      <c r="Q807" s="415"/>
    </row>
    <row r="808" spans="14:17">
      <c r="N808" s="27"/>
      <c r="O808" s="27"/>
      <c r="P808" s="27"/>
      <c r="Q808" s="415"/>
    </row>
    <row r="809" spans="14:17">
      <c r="N809" s="27"/>
      <c r="O809" s="27"/>
      <c r="P809" s="27"/>
      <c r="Q809" s="415"/>
    </row>
    <row r="810" spans="14:17">
      <c r="N810" s="27"/>
      <c r="O810" s="27"/>
      <c r="P810" s="27"/>
      <c r="Q810" s="415"/>
    </row>
    <row r="811" spans="14:17">
      <c r="N811" s="27"/>
      <c r="O811" s="27"/>
      <c r="P811" s="27"/>
      <c r="Q811" s="415"/>
    </row>
    <row r="812" spans="14:17">
      <c r="N812" s="27"/>
      <c r="O812" s="27"/>
      <c r="P812" s="27"/>
      <c r="Q812" s="415"/>
    </row>
    <row r="813" spans="14:17">
      <c r="N813" s="27"/>
      <c r="O813" s="27"/>
      <c r="P813" s="27"/>
      <c r="Q813" s="415"/>
    </row>
    <row r="814" spans="14:17">
      <c r="N814" s="27"/>
      <c r="O814" s="27"/>
      <c r="P814" s="27"/>
      <c r="Q814" s="415"/>
    </row>
    <row r="815" spans="14:17">
      <c r="N815" s="27"/>
      <c r="O815" s="27"/>
      <c r="P815" s="27"/>
      <c r="Q815" s="415"/>
    </row>
    <row r="816" spans="14:17">
      <c r="N816" s="27"/>
      <c r="O816" s="27"/>
      <c r="P816" s="27"/>
      <c r="Q816" s="415"/>
    </row>
    <row r="817" spans="14:17">
      <c r="N817" s="27"/>
      <c r="O817" s="27"/>
      <c r="P817" s="27"/>
      <c r="Q817" s="415"/>
    </row>
    <row r="818" spans="14:17">
      <c r="N818" s="27"/>
      <c r="O818" s="27"/>
      <c r="P818" s="27"/>
      <c r="Q818" s="415"/>
    </row>
    <row r="819" spans="14:17">
      <c r="N819" s="27"/>
      <c r="O819" s="27"/>
      <c r="P819" s="27"/>
      <c r="Q819" s="415"/>
    </row>
    <row r="820" spans="14:17">
      <c r="N820" s="27"/>
      <c r="O820" s="27"/>
      <c r="P820" s="27"/>
      <c r="Q820" s="415"/>
    </row>
    <row r="821" spans="14:17">
      <c r="N821" s="27"/>
      <c r="O821" s="27"/>
      <c r="P821" s="27"/>
      <c r="Q821" s="415"/>
    </row>
    <row r="822" spans="14:17">
      <c r="N822" s="27"/>
      <c r="O822" s="27"/>
      <c r="P822" s="27"/>
      <c r="Q822" s="415"/>
    </row>
    <row r="823" spans="14:17">
      <c r="N823" s="27"/>
      <c r="O823" s="27"/>
      <c r="P823" s="27"/>
      <c r="Q823" s="415"/>
    </row>
    <row r="824" spans="14:17">
      <c r="N824" s="27"/>
      <c r="O824" s="27"/>
      <c r="P824" s="27"/>
      <c r="Q824" s="415"/>
    </row>
    <row r="825" spans="14:17">
      <c r="N825" s="27"/>
      <c r="O825" s="27"/>
      <c r="P825" s="27"/>
      <c r="Q825" s="415"/>
    </row>
    <row r="826" spans="14:17">
      <c r="N826" s="27"/>
      <c r="O826" s="27"/>
      <c r="P826" s="27"/>
      <c r="Q826" s="415"/>
    </row>
    <row r="827" spans="14:17">
      <c r="N827" s="27"/>
      <c r="O827" s="27"/>
      <c r="P827" s="27"/>
      <c r="Q827" s="415"/>
    </row>
    <row r="828" spans="14:17">
      <c r="N828" s="27"/>
      <c r="O828" s="27"/>
      <c r="P828" s="27"/>
      <c r="Q828" s="415"/>
    </row>
    <row r="829" spans="14:17">
      <c r="N829" s="27"/>
      <c r="O829" s="27"/>
      <c r="P829" s="27"/>
      <c r="Q829" s="415"/>
    </row>
    <row r="830" spans="14:17">
      <c r="N830" s="27"/>
      <c r="O830" s="27"/>
      <c r="P830" s="27"/>
      <c r="Q830" s="415"/>
    </row>
    <row r="831" spans="14:17">
      <c r="N831" s="27"/>
      <c r="O831" s="27"/>
      <c r="P831" s="27"/>
      <c r="Q831" s="415"/>
    </row>
    <row r="832" spans="14:17">
      <c r="N832" s="27"/>
      <c r="O832" s="27"/>
      <c r="P832" s="27"/>
      <c r="Q832" s="415"/>
    </row>
    <row r="833" spans="14:17">
      <c r="N833" s="27"/>
      <c r="O833" s="27"/>
      <c r="P833" s="27"/>
      <c r="Q833" s="415"/>
    </row>
    <row r="834" spans="14:17">
      <c r="N834" s="27"/>
      <c r="O834" s="27"/>
      <c r="P834" s="27"/>
      <c r="Q834" s="415"/>
    </row>
    <row r="835" spans="14:17">
      <c r="N835" s="27"/>
      <c r="O835" s="27"/>
      <c r="P835" s="27"/>
      <c r="Q835" s="415"/>
    </row>
    <row r="836" spans="14:17">
      <c r="N836" s="27"/>
      <c r="O836" s="27"/>
      <c r="P836" s="27"/>
      <c r="Q836" s="415"/>
    </row>
    <row r="837" spans="14:17">
      <c r="N837" s="27"/>
      <c r="O837" s="27"/>
      <c r="P837" s="27"/>
      <c r="Q837" s="415"/>
    </row>
    <row r="838" spans="14:17">
      <c r="N838" s="27"/>
      <c r="O838" s="27"/>
      <c r="P838" s="27"/>
      <c r="Q838" s="415"/>
    </row>
    <row r="839" spans="14:17">
      <c r="N839" s="27"/>
      <c r="O839" s="27"/>
      <c r="P839" s="27"/>
      <c r="Q839" s="415"/>
    </row>
    <row r="840" spans="14:17">
      <c r="N840" s="27"/>
      <c r="O840" s="27"/>
      <c r="P840" s="27"/>
      <c r="Q840" s="415"/>
    </row>
    <row r="841" spans="14:17">
      <c r="N841" s="27"/>
      <c r="O841" s="27"/>
      <c r="P841" s="27"/>
      <c r="Q841" s="415"/>
    </row>
    <row r="842" spans="14:17">
      <c r="N842" s="27"/>
      <c r="O842" s="27"/>
      <c r="P842" s="27"/>
      <c r="Q842" s="415"/>
    </row>
    <row r="843" spans="14:17">
      <c r="N843" s="27"/>
      <c r="O843" s="27"/>
      <c r="P843" s="27"/>
      <c r="Q843" s="415"/>
    </row>
    <row r="844" spans="14:17">
      <c r="N844" s="27"/>
      <c r="O844" s="27"/>
      <c r="P844" s="27"/>
      <c r="Q844" s="415"/>
    </row>
    <row r="845" spans="14:17">
      <c r="N845" s="27"/>
      <c r="O845" s="27"/>
      <c r="P845" s="27"/>
      <c r="Q845" s="415"/>
    </row>
    <row r="846" spans="14:17">
      <c r="N846" s="27"/>
      <c r="O846" s="27"/>
      <c r="P846" s="27"/>
      <c r="Q846" s="415"/>
    </row>
    <row r="847" spans="14:17">
      <c r="N847" s="27"/>
      <c r="O847" s="27"/>
      <c r="P847" s="27"/>
      <c r="Q847" s="415"/>
    </row>
    <row r="848" spans="14:17">
      <c r="N848" s="27"/>
      <c r="O848" s="27"/>
      <c r="P848" s="27"/>
      <c r="Q848" s="415"/>
    </row>
    <row r="849" spans="14:17">
      <c r="N849" s="27"/>
      <c r="O849" s="27"/>
      <c r="P849" s="27"/>
      <c r="Q849" s="415"/>
    </row>
    <row r="850" spans="14:17">
      <c r="N850" s="27"/>
      <c r="O850" s="27"/>
      <c r="P850" s="27"/>
      <c r="Q850" s="415"/>
    </row>
    <row r="851" spans="14:17">
      <c r="N851" s="27"/>
      <c r="O851" s="27"/>
      <c r="P851" s="27"/>
      <c r="Q851" s="415"/>
    </row>
    <row r="852" spans="14:17">
      <c r="N852" s="27"/>
      <c r="O852" s="27"/>
      <c r="P852" s="27"/>
      <c r="Q852" s="415"/>
    </row>
    <row r="853" spans="14:17">
      <c r="N853" s="27"/>
      <c r="O853" s="27"/>
      <c r="P853" s="27"/>
      <c r="Q853" s="415"/>
    </row>
    <row r="854" spans="14:17">
      <c r="N854" s="27"/>
      <c r="O854" s="27"/>
      <c r="P854" s="27"/>
      <c r="Q854" s="415"/>
    </row>
    <row r="855" spans="14:17">
      <c r="N855" s="27"/>
      <c r="O855" s="27"/>
      <c r="P855" s="27"/>
      <c r="Q855" s="415"/>
    </row>
    <row r="856" spans="14:17">
      <c r="N856" s="27"/>
      <c r="O856" s="27"/>
      <c r="P856" s="27"/>
      <c r="Q856" s="415"/>
    </row>
    <row r="857" spans="14:17">
      <c r="N857" s="27"/>
      <c r="O857" s="27"/>
      <c r="P857" s="27"/>
      <c r="Q857" s="415"/>
    </row>
    <row r="858" spans="14:17">
      <c r="N858" s="27"/>
      <c r="O858" s="27"/>
      <c r="P858" s="27"/>
      <c r="Q858" s="415"/>
    </row>
    <row r="859" spans="14:17">
      <c r="N859" s="27"/>
      <c r="O859" s="27"/>
      <c r="P859" s="27"/>
      <c r="Q859" s="415"/>
    </row>
    <row r="860" spans="14:17">
      <c r="N860" s="27"/>
      <c r="O860" s="27"/>
      <c r="P860" s="27"/>
      <c r="Q860" s="415"/>
    </row>
    <row r="861" spans="14:17">
      <c r="N861" s="27"/>
      <c r="O861" s="27"/>
      <c r="P861" s="27"/>
      <c r="Q861" s="415"/>
    </row>
    <row r="862" spans="14:17">
      <c r="N862" s="27"/>
      <c r="O862" s="27"/>
      <c r="P862" s="27"/>
      <c r="Q862" s="415"/>
    </row>
    <row r="863" spans="14:17">
      <c r="N863" s="27"/>
      <c r="O863" s="27"/>
      <c r="P863" s="27"/>
      <c r="Q863" s="415"/>
    </row>
    <row r="864" spans="14:17">
      <c r="N864" s="27"/>
      <c r="O864" s="27"/>
      <c r="P864" s="27"/>
      <c r="Q864" s="415"/>
    </row>
    <row r="865" spans="14:17">
      <c r="N865" s="27"/>
      <c r="O865" s="27"/>
      <c r="P865" s="27"/>
      <c r="Q865" s="415"/>
    </row>
    <row r="866" spans="14:17">
      <c r="N866" s="27"/>
      <c r="O866" s="27"/>
      <c r="P866" s="27"/>
      <c r="Q866" s="415"/>
    </row>
    <row r="867" spans="14:17">
      <c r="N867" s="27"/>
      <c r="O867" s="27"/>
      <c r="P867" s="27"/>
      <c r="Q867" s="415"/>
    </row>
    <row r="868" spans="14:17">
      <c r="N868" s="27"/>
      <c r="O868" s="27"/>
      <c r="P868" s="27"/>
      <c r="Q868" s="415"/>
    </row>
    <row r="869" spans="14:17">
      <c r="N869" s="27"/>
      <c r="O869" s="27"/>
      <c r="P869" s="27"/>
      <c r="Q869" s="415"/>
    </row>
    <row r="870" spans="14:17">
      <c r="N870" s="27"/>
      <c r="O870" s="27"/>
      <c r="P870" s="27"/>
      <c r="Q870" s="415"/>
    </row>
    <row r="871" spans="14:17">
      <c r="N871" s="27"/>
      <c r="O871" s="27"/>
      <c r="P871" s="27"/>
      <c r="Q871" s="415"/>
    </row>
    <row r="872" spans="14:17">
      <c r="N872" s="27"/>
      <c r="O872" s="27"/>
      <c r="P872" s="27"/>
      <c r="Q872" s="415"/>
    </row>
    <row r="873" spans="14:17">
      <c r="N873" s="27"/>
      <c r="O873" s="27"/>
      <c r="P873" s="27"/>
      <c r="Q873" s="415"/>
    </row>
    <row r="874" spans="14:17">
      <c r="N874" s="27"/>
      <c r="O874" s="27"/>
      <c r="P874" s="27"/>
      <c r="Q874" s="415"/>
    </row>
    <row r="875" spans="14:17">
      <c r="N875" s="27"/>
      <c r="O875" s="27"/>
      <c r="P875" s="27"/>
      <c r="Q875" s="415"/>
    </row>
    <row r="876" spans="14:17">
      <c r="N876" s="27"/>
      <c r="O876" s="27"/>
      <c r="P876" s="27"/>
      <c r="Q876" s="415"/>
    </row>
    <row r="877" spans="14:17">
      <c r="N877" s="27"/>
      <c r="O877" s="27"/>
      <c r="P877" s="27"/>
      <c r="Q877" s="415"/>
    </row>
    <row r="878" spans="14:17">
      <c r="N878" s="27"/>
      <c r="O878" s="27"/>
      <c r="P878" s="27"/>
      <c r="Q878" s="415"/>
    </row>
    <row r="879" spans="14:17">
      <c r="N879" s="27"/>
      <c r="O879" s="27"/>
      <c r="P879" s="27"/>
      <c r="Q879" s="415"/>
    </row>
    <row r="880" spans="14:17">
      <c r="N880" s="27"/>
      <c r="O880" s="27"/>
      <c r="P880" s="27"/>
      <c r="Q880" s="415"/>
    </row>
    <row r="881" spans="14:17">
      <c r="N881" s="27"/>
      <c r="O881" s="27"/>
      <c r="P881" s="27"/>
      <c r="Q881" s="415"/>
    </row>
    <row r="882" spans="14:17">
      <c r="N882" s="27"/>
      <c r="O882" s="27"/>
      <c r="P882" s="27"/>
      <c r="Q882" s="415"/>
    </row>
    <row r="883" spans="14:17">
      <c r="N883" s="27"/>
      <c r="O883" s="27"/>
      <c r="P883" s="27"/>
      <c r="Q883" s="415"/>
    </row>
    <row r="884" spans="14:17">
      <c r="N884" s="27"/>
      <c r="O884" s="27"/>
      <c r="P884" s="27"/>
      <c r="Q884" s="415"/>
    </row>
    <row r="885" spans="14:17">
      <c r="N885" s="27"/>
      <c r="O885" s="27"/>
      <c r="P885" s="27"/>
      <c r="Q885" s="415"/>
    </row>
    <row r="886" spans="14:17">
      <c r="N886" s="27"/>
      <c r="O886" s="27"/>
      <c r="P886" s="27"/>
      <c r="Q886" s="415"/>
    </row>
    <row r="887" spans="14:17">
      <c r="N887" s="27"/>
      <c r="O887" s="27"/>
      <c r="P887" s="27"/>
      <c r="Q887" s="415"/>
    </row>
    <row r="888" spans="14:17">
      <c r="N888" s="27"/>
      <c r="O888" s="27"/>
      <c r="P888" s="27"/>
      <c r="Q888" s="415"/>
    </row>
    <row r="889" spans="14:17">
      <c r="N889" s="27"/>
      <c r="O889" s="27"/>
      <c r="P889" s="27"/>
      <c r="Q889" s="415"/>
    </row>
    <row r="890" spans="14:17">
      <c r="N890" s="27"/>
      <c r="O890" s="27"/>
      <c r="P890" s="27"/>
      <c r="Q890" s="415"/>
    </row>
    <row r="891" spans="14:17">
      <c r="N891" s="27"/>
      <c r="O891" s="27"/>
      <c r="P891" s="27"/>
      <c r="Q891" s="415"/>
    </row>
    <row r="892" spans="14:17">
      <c r="N892" s="27"/>
      <c r="O892" s="27"/>
      <c r="P892" s="27"/>
      <c r="Q892" s="415"/>
    </row>
    <row r="893" spans="14:17">
      <c r="N893" s="27"/>
      <c r="O893" s="27"/>
      <c r="P893" s="27"/>
      <c r="Q893" s="415"/>
    </row>
    <row r="894" spans="14:17">
      <c r="N894" s="27"/>
      <c r="O894" s="27"/>
      <c r="P894" s="27"/>
      <c r="Q894" s="415"/>
    </row>
    <row r="895" spans="14:17">
      <c r="N895" s="27"/>
      <c r="O895" s="27"/>
      <c r="P895" s="27"/>
      <c r="Q895" s="415"/>
    </row>
    <row r="896" spans="14:17">
      <c r="N896" s="27"/>
      <c r="O896" s="27"/>
      <c r="P896" s="27"/>
      <c r="Q896" s="415"/>
    </row>
    <row r="897" spans="14:17">
      <c r="N897" s="27"/>
      <c r="O897" s="27"/>
      <c r="P897" s="27"/>
      <c r="Q897" s="415"/>
    </row>
    <row r="898" spans="14:17">
      <c r="N898" s="27"/>
      <c r="O898" s="27"/>
      <c r="P898" s="27"/>
      <c r="Q898" s="415"/>
    </row>
    <row r="899" spans="14:17">
      <c r="N899" s="27"/>
      <c r="O899" s="27"/>
      <c r="P899" s="27"/>
      <c r="Q899" s="415"/>
    </row>
    <row r="900" spans="14:17">
      <c r="N900" s="27"/>
      <c r="O900" s="27"/>
      <c r="P900" s="27"/>
      <c r="Q900" s="415"/>
    </row>
    <row r="901" spans="14:17">
      <c r="N901" s="27"/>
      <c r="O901" s="27"/>
      <c r="P901" s="27"/>
      <c r="Q901" s="415"/>
    </row>
    <row r="902" spans="14:17">
      <c r="N902" s="27"/>
      <c r="O902" s="27"/>
      <c r="P902" s="27"/>
      <c r="Q902" s="415"/>
    </row>
    <row r="903" spans="14:17">
      <c r="N903" s="27"/>
      <c r="O903" s="27"/>
      <c r="P903" s="27"/>
      <c r="Q903" s="415"/>
    </row>
    <row r="904" spans="14:17">
      <c r="N904" s="27"/>
      <c r="O904" s="27"/>
      <c r="P904" s="27"/>
      <c r="Q904" s="415"/>
    </row>
    <row r="905" spans="14:17">
      <c r="N905" s="27"/>
      <c r="O905" s="27"/>
      <c r="P905" s="27"/>
      <c r="Q905" s="415"/>
    </row>
    <row r="906" spans="14:17">
      <c r="N906" s="27"/>
      <c r="O906" s="27"/>
      <c r="P906" s="27"/>
      <c r="Q906" s="415"/>
    </row>
    <row r="907" spans="14:17">
      <c r="N907" s="27"/>
      <c r="O907" s="27"/>
      <c r="P907" s="27"/>
      <c r="Q907" s="415"/>
    </row>
    <row r="908" spans="14:17">
      <c r="N908" s="27"/>
      <c r="O908" s="27"/>
      <c r="P908" s="27"/>
      <c r="Q908" s="415"/>
    </row>
    <row r="909" spans="14:17">
      <c r="N909" s="27"/>
      <c r="O909" s="27"/>
      <c r="P909" s="27"/>
      <c r="Q909" s="415"/>
    </row>
    <row r="910" spans="14:17">
      <c r="N910" s="27"/>
      <c r="O910" s="27"/>
      <c r="P910" s="27"/>
      <c r="Q910" s="415"/>
    </row>
    <row r="911" spans="14:17">
      <c r="N911" s="27"/>
      <c r="O911" s="27"/>
      <c r="P911" s="27"/>
      <c r="Q911" s="415"/>
    </row>
    <row r="912" spans="14:17">
      <c r="N912" s="27"/>
      <c r="O912" s="27"/>
      <c r="P912" s="27"/>
      <c r="Q912" s="415"/>
    </row>
    <row r="913" spans="14:17">
      <c r="N913" s="27"/>
      <c r="O913" s="27"/>
      <c r="P913" s="27"/>
      <c r="Q913" s="415"/>
    </row>
    <row r="914" spans="14:17">
      <c r="N914" s="27"/>
      <c r="O914" s="27"/>
      <c r="P914" s="27"/>
      <c r="Q914" s="415"/>
    </row>
    <row r="915" spans="14:17">
      <c r="N915" s="27"/>
      <c r="O915" s="27"/>
      <c r="P915" s="27"/>
      <c r="Q915" s="415"/>
    </row>
    <row r="916" spans="14:17">
      <c r="N916" s="27"/>
      <c r="O916" s="27"/>
      <c r="P916" s="27"/>
      <c r="Q916" s="415"/>
    </row>
    <row r="917" spans="14:17">
      <c r="N917" s="27"/>
      <c r="O917" s="27"/>
      <c r="P917" s="27"/>
      <c r="Q917" s="415"/>
    </row>
    <row r="918" spans="14:17">
      <c r="N918" s="27"/>
      <c r="O918" s="27"/>
      <c r="P918" s="27"/>
      <c r="Q918" s="415"/>
    </row>
    <row r="919" spans="14:17">
      <c r="N919" s="27"/>
      <c r="O919" s="27"/>
      <c r="P919" s="27"/>
      <c r="Q919" s="415"/>
    </row>
    <row r="920" spans="14:17">
      <c r="N920" s="27"/>
      <c r="O920" s="27"/>
      <c r="P920" s="27"/>
      <c r="Q920" s="415"/>
    </row>
    <row r="921" spans="14:17">
      <c r="N921" s="27"/>
      <c r="O921" s="27"/>
      <c r="P921" s="27"/>
      <c r="Q921" s="415"/>
    </row>
    <row r="922" spans="14:17">
      <c r="N922" s="27"/>
      <c r="O922" s="27"/>
      <c r="P922" s="27"/>
      <c r="Q922" s="415"/>
    </row>
    <row r="923" spans="14:17">
      <c r="N923" s="27"/>
      <c r="O923" s="27"/>
      <c r="P923" s="27"/>
      <c r="Q923" s="415"/>
    </row>
    <row r="924" spans="14:17">
      <c r="N924" s="27"/>
      <c r="O924" s="27"/>
      <c r="P924" s="27"/>
      <c r="Q924" s="415"/>
    </row>
    <row r="925" spans="14:17">
      <c r="N925" s="27"/>
      <c r="O925" s="27"/>
      <c r="P925" s="27"/>
      <c r="Q925" s="415"/>
    </row>
    <row r="926" spans="14:17">
      <c r="N926" s="27"/>
      <c r="O926" s="27"/>
      <c r="P926" s="27"/>
      <c r="Q926" s="415"/>
    </row>
    <row r="927" spans="14:17">
      <c r="N927" s="27"/>
      <c r="O927" s="27"/>
      <c r="P927" s="27"/>
      <c r="Q927" s="415"/>
    </row>
    <row r="928" spans="14:17">
      <c r="N928" s="27"/>
      <c r="O928" s="27"/>
      <c r="P928" s="27"/>
      <c r="Q928" s="415"/>
    </row>
    <row r="929" spans="14:17">
      <c r="N929" s="27"/>
      <c r="O929" s="27"/>
      <c r="P929" s="27"/>
      <c r="Q929" s="415"/>
    </row>
    <row r="930" spans="14:17">
      <c r="N930" s="27"/>
      <c r="O930" s="27"/>
      <c r="P930" s="27"/>
      <c r="Q930" s="415"/>
    </row>
    <row r="931" spans="14:17">
      <c r="N931" s="27"/>
      <c r="O931" s="27"/>
      <c r="P931" s="27"/>
      <c r="Q931" s="415"/>
    </row>
    <row r="932" spans="14:17">
      <c r="N932" s="27"/>
      <c r="O932" s="27"/>
      <c r="P932" s="27"/>
      <c r="Q932" s="415"/>
    </row>
    <row r="933" spans="14:17">
      <c r="N933" s="27"/>
      <c r="O933" s="27"/>
      <c r="P933" s="27"/>
      <c r="Q933" s="415"/>
    </row>
    <row r="934" spans="14:17">
      <c r="N934" s="27"/>
      <c r="O934" s="27"/>
      <c r="P934" s="27"/>
      <c r="Q934" s="415"/>
    </row>
    <row r="935" spans="14:17">
      <c r="N935" s="27"/>
      <c r="O935" s="27"/>
      <c r="P935" s="27"/>
      <c r="Q935" s="415"/>
    </row>
    <row r="936" spans="14:17">
      <c r="N936" s="27"/>
      <c r="O936" s="27"/>
      <c r="P936" s="27"/>
      <c r="Q936" s="415"/>
    </row>
    <row r="937" spans="14:17">
      <c r="N937" s="27"/>
      <c r="O937" s="27"/>
      <c r="P937" s="27"/>
      <c r="Q937" s="415"/>
    </row>
    <row r="938" spans="14:17">
      <c r="N938" s="27"/>
      <c r="O938" s="27"/>
      <c r="P938" s="27"/>
      <c r="Q938" s="415"/>
    </row>
    <row r="939" spans="14:17">
      <c r="N939" s="27"/>
      <c r="O939" s="27"/>
      <c r="P939" s="27"/>
      <c r="Q939" s="415"/>
    </row>
    <row r="940" spans="14:17">
      <c r="N940" s="27"/>
      <c r="O940" s="27"/>
      <c r="P940" s="27"/>
      <c r="Q940" s="415"/>
    </row>
    <row r="941" spans="14:17">
      <c r="N941" s="27"/>
      <c r="O941" s="27"/>
      <c r="P941" s="27"/>
      <c r="Q941" s="415"/>
    </row>
    <row r="942" spans="14:17">
      <c r="N942" s="27"/>
      <c r="O942" s="27"/>
      <c r="P942" s="27"/>
      <c r="Q942" s="415"/>
    </row>
    <row r="943" spans="14:17">
      <c r="N943" s="27"/>
      <c r="O943" s="27"/>
      <c r="P943" s="27"/>
      <c r="Q943" s="415"/>
    </row>
    <row r="944" spans="14:17">
      <c r="N944" s="27"/>
      <c r="O944" s="27"/>
      <c r="P944" s="27"/>
      <c r="Q944" s="415"/>
    </row>
    <row r="945" spans="14:17">
      <c r="N945" s="27"/>
      <c r="O945" s="27"/>
      <c r="P945" s="27"/>
      <c r="Q945" s="415"/>
    </row>
    <row r="946" spans="14:17">
      <c r="N946" s="27"/>
      <c r="O946" s="27"/>
      <c r="P946" s="27"/>
      <c r="Q946" s="415"/>
    </row>
    <row r="947" spans="14:17">
      <c r="N947" s="27"/>
      <c r="O947" s="27"/>
      <c r="P947" s="27"/>
      <c r="Q947" s="415"/>
    </row>
    <row r="948" spans="14:17">
      <c r="N948" s="27"/>
      <c r="O948" s="27"/>
      <c r="P948" s="27"/>
      <c r="Q948" s="415"/>
    </row>
    <row r="949" spans="14:17">
      <c r="N949" s="27"/>
      <c r="O949" s="27"/>
      <c r="P949" s="27"/>
      <c r="Q949" s="415"/>
    </row>
    <row r="950" spans="14:17">
      <c r="N950" s="27"/>
      <c r="O950" s="27"/>
      <c r="P950" s="27"/>
      <c r="Q950" s="415"/>
    </row>
    <row r="951" spans="14:17">
      <c r="N951" s="27"/>
      <c r="O951" s="27"/>
      <c r="P951" s="27"/>
      <c r="Q951" s="415"/>
    </row>
    <row r="952" spans="14:17">
      <c r="N952" s="27"/>
      <c r="O952" s="27"/>
      <c r="P952" s="27"/>
      <c r="Q952" s="415"/>
    </row>
    <row r="953" spans="14:17">
      <c r="N953" s="27"/>
      <c r="O953" s="27"/>
      <c r="P953" s="27"/>
      <c r="Q953" s="415"/>
    </row>
    <row r="954" spans="14:17">
      <c r="N954" s="27"/>
      <c r="O954" s="27"/>
      <c r="P954" s="27"/>
      <c r="Q954" s="415"/>
    </row>
    <row r="955" spans="14:17">
      <c r="N955" s="27"/>
      <c r="O955" s="27"/>
      <c r="P955" s="27"/>
      <c r="Q955" s="415"/>
    </row>
    <row r="956" spans="14:17">
      <c r="N956" s="27"/>
      <c r="O956" s="27"/>
      <c r="P956" s="27"/>
      <c r="Q956" s="415"/>
    </row>
    <row r="957" spans="14:17">
      <c r="N957" s="27"/>
      <c r="O957" s="27"/>
      <c r="P957" s="27"/>
      <c r="Q957" s="415"/>
    </row>
    <row r="958" spans="14:17">
      <c r="N958" s="27"/>
      <c r="O958" s="27"/>
      <c r="P958" s="27"/>
      <c r="Q958" s="415"/>
    </row>
    <row r="959" spans="14:17">
      <c r="N959" s="27"/>
      <c r="O959" s="27"/>
      <c r="P959" s="27"/>
      <c r="Q959" s="415"/>
    </row>
    <row r="960" spans="14:17">
      <c r="N960" s="27"/>
      <c r="O960" s="27"/>
      <c r="P960" s="27"/>
      <c r="Q960" s="415"/>
    </row>
    <row r="961" spans="14:17">
      <c r="N961" s="27"/>
      <c r="O961" s="27"/>
      <c r="P961" s="27"/>
      <c r="Q961" s="415"/>
    </row>
    <row r="962" spans="14:17">
      <c r="N962" s="27"/>
      <c r="O962" s="27"/>
      <c r="P962" s="27"/>
      <c r="Q962" s="415"/>
    </row>
    <row r="963" spans="14:17">
      <c r="N963" s="27"/>
      <c r="O963" s="27"/>
      <c r="P963" s="27"/>
      <c r="Q963" s="415"/>
    </row>
    <row r="964" spans="14:17">
      <c r="N964" s="27"/>
      <c r="O964" s="27"/>
      <c r="P964" s="27"/>
      <c r="Q964" s="415"/>
    </row>
    <row r="965" spans="14:17">
      <c r="N965" s="27"/>
      <c r="O965" s="27"/>
      <c r="P965" s="27"/>
      <c r="Q965" s="415"/>
    </row>
    <row r="966" spans="14:17">
      <c r="N966" s="27"/>
      <c r="O966" s="27"/>
      <c r="P966" s="27"/>
      <c r="Q966" s="415"/>
    </row>
    <row r="967" spans="14:17">
      <c r="N967" s="27"/>
      <c r="O967" s="27"/>
      <c r="P967" s="27"/>
      <c r="Q967" s="415"/>
    </row>
    <row r="968" spans="14:17">
      <c r="N968" s="27"/>
      <c r="O968" s="27"/>
      <c r="P968" s="27"/>
      <c r="Q968" s="415"/>
    </row>
    <row r="969" spans="14:17">
      <c r="N969" s="27"/>
      <c r="O969" s="27"/>
      <c r="P969" s="27"/>
      <c r="Q969" s="415"/>
    </row>
    <row r="970" spans="14:17">
      <c r="N970" s="27"/>
      <c r="O970" s="27"/>
      <c r="P970" s="27"/>
      <c r="Q970" s="415"/>
    </row>
    <row r="971" spans="14:17">
      <c r="N971" s="27"/>
      <c r="O971" s="27"/>
      <c r="P971" s="27"/>
      <c r="Q971" s="415"/>
    </row>
    <row r="972" spans="14:17">
      <c r="N972" s="27"/>
      <c r="O972" s="27"/>
      <c r="P972" s="27"/>
      <c r="Q972" s="415"/>
    </row>
    <row r="973" spans="14:17">
      <c r="N973" s="27"/>
      <c r="O973" s="27"/>
      <c r="P973" s="27"/>
      <c r="Q973" s="415"/>
    </row>
    <row r="974" spans="14:17">
      <c r="N974" s="27"/>
      <c r="O974" s="27"/>
      <c r="P974" s="27"/>
      <c r="Q974" s="415"/>
    </row>
    <row r="975" spans="14:17">
      <c r="N975" s="27"/>
      <c r="O975" s="27"/>
      <c r="P975" s="27"/>
      <c r="Q975" s="415"/>
    </row>
    <row r="976" spans="14:17">
      <c r="N976" s="27"/>
      <c r="O976" s="27"/>
      <c r="P976" s="27"/>
      <c r="Q976" s="415"/>
    </row>
    <row r="977" spans="14:17">
      <c r="N977" s="27"/>
      <c r="O977" s="27"/>
      <c r="P977" s="27"/>
      <c r="Q977" s="415"/>
    </row>
    <row r="978" spans="14:17">
      <c r="N978" s="27"/>
      <c r="O978" s="27"/>
      <c r="P978" s="27"/>
      <c r="Q978" s="415"/>
    </row>
    <row r="979" spans="14:17">
      <c r="N979" s="27"/>
      <c r="O979" s="27"/>
      <c r="P979" s="27"/>
      <c r="Q979" s="415"/>
    </row>
    <row r="980" spans="14:17">
      <c r="N980" s="27"/>
      <c r="O980" s="27"/>
      <c r="P980" s="27"/>
      <c r="Q980" s="415"/>
    </row>
    <row r="981" spans="14:17">
      <c r="N981" s="27"/>
      <c r="O981" s="27"/>
      <c r="P981" s="27"/>
      <c r="Q981" s="415"/>
    </row>
    <row r="982" spans="14:17">
      <c r="N982" s="27"/>
      <c r="O982" s="27"/>
      <c r="P982" s="27"/>
      <c r="Q982" s="415"/>
    </row>
    <row r="983" spans="14:17">
      <c r="N983" s="27"/>
      <c r="O983" s="27"/>
      <c r="P983" s="27"/>
      <c r="Q983" s="415"/>
    </row>
    <row r="984" spans="14:17">
      <c r="N984" s="27"/>
      <c r="O984" s="27"/>
      <c r="P984" s="27"/>
      <c r="Q984" s="415"/>
    </row>
    <row r="985" spans="14:17">
      <c r="N985" s="27"/>
      <c r="O985" s="27"/>
      <c r="P985" s="27"/>
      <c r="Q985" s="415"/>
    </row>
    <row r="986" spans="14:17">
      <c r="N986" s="27"/>
      <c r="O986" s="27"/>
      <c r="P986" s="27"/>
      <c r="Q986" s="415"/>
    </row>
    <row r="987" spans="14:17">
      <c r="N987" s="27"/>
      <c r="O987" s="27"/>
      <c r="P987" s="27"/>
      <c r="Q987" s="415"/>
    </row>
    <row r="988" spans="14:17">
      <c r="N988" s="27"/>
      <c r="O988" s="27"/>
      <c r="P988" s="27"/>
      <c r="Q988" s="415"/>
    </row>
    <row r="989" spans="14:17">
      <c r="N989" s="27"/>
      <c r="O989" s="27"/>
      <c r="P989" s="27"/>
      <c r="Q989" s="415"/>
    </row>
    <row r="990" spans="14:17">
      <c r="N990" s="27"/>
      <c r="O990" s="27"/>
      <c r="P990" s="27"/>
      <c r="Q990" s="415"/>
    </row>
    <row r="991" spans="14:17">
      <c r="N991" s="27"/>
      <c r="O991" s="27"/>
      <c r="P991" s="27"/>
      <c r="Q991" s="415"/>
    </row>
    <row r="992" spans="14:17">
      <c r="N992" s="27"/>
      <c r="O992" s="27"/>
      <c r="P992" s="27"/>
      <c r="Q992" s="415"/>
    </row>
    <row r="993" spans="14:17">
      <c r="N993" s="27"/>
      <c r="O993" s="27"/>
      <c r="P993" s="27"/>
      <c r="Q993" s="415"/>
    </row>
    <row r="994" spans="14:17">
      <c r="N994" s="27"/>
      <c r="O994" s="27"/>
      <c r="P994" s="27"/>
      <c r="Q994" s="415"/>
    </row>
    <row r="995" spans="14:17">
      <c r="O995" s="27"/>
      <c r="P995" s="27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50"/>
  <sheetViews>
    <sheetView view="pageBreakPreview" zoomScaleSheetLayoutView="100" workbookViewId="0">
      <pane xSplit="2" ySplit="6" topLeftCell="C35" activePane="bottomRight" state="frozen"/>
      <selection pane="topRight" activeCell="C1" sqref="C1"/>
      <selection pane="bottomLeft" activeCell="A7" sqref="A7"/>
      <selection pane="bottomRight" activeCell="L49" sqref="L49"/>
    </sheetView>
  </sheetViews>
  <sheetFormatPr defaultColWidth="9.109375" defaultRowHeight="13.2"/>
  <cols>
    <col min="1" max="1" width="8" style="247" bestFit="1" customWidth="1"/>
    <col min="2" max="2" width="49.6640625" style="247" customWidth="1"/>
    <col min="3" max="3" width="5.5546875" style="279" bestFit="1" customWidth="1"/>
    <col min="4" max="5" width="4.33203125" style="279" bestFit="1" customWidth="1"/>
    <col min="6" max="6" width="13.5546875" style="279" bestFit="1" customWidth="1"/>
    <col min="7" max="8" width="10.44140625" style="248" bestFit="1" customWidth="1"/>
    <col min="9" max="9" width="13.109375" style="248" customWidth="1"/>
    <col min="10" max="10" width="11.33203125" style="248" customWidth="1"/>
    <col min="11" max="11" width="11.33203125" style="248" bestFit="1" customWidth="1"/>
    <col min="12" max="12" width="11.44140625" style="248" bestFit="1" customWidth="1"/>
    <col min="13" max="13" width="10" style="248" customWidth="1"/>
    <col min="14" max="14" width="14" style="247" bestFit="1" customWidth="1"/>
    <col min="15" max="15" width="15" style="247" customWidth="1"/>
    <col min="16" max="16" width="12.44140625" style="247" customWidth="1"/>
    <col min="17" max="16384" width="9.109375" style="247"/>
  </cols>
  <sheetData>
    <row r="1" spans="1:13" ht="22.2">
      <c r="B1" s="771" t="s">
        <v>284</v>
      </c>
      <c r="C1" s="771"/>
      <c r="D1" s="771"/>
      <c r="E1" s="771"/>
      <c r="F1" s="771"/>
      <c r="G1" s="771"/>
      <c r="H1" s="771"/>
      <c r="I1" s="771"/>
      <c r="J1" s="771"/>
      <c r="K1" s="771"/>
      <c r="L1" s="771"/>
    </row>
    <row r="2" spans="1:13" ht="22.2">
      <c r="B2" s="771" t="s">
        <v>233</v>
      </c>
      <c r="C2" s="771"/>
      <c r="D2" s="771"/>
      <c r="E2" s="771"/>
      <c r="F2" s="771"/>
      <c r="G2" s="771"/>
      <c r="H2" s="771"/>
      <c r="I2" s="771"/>
      <c r="J2" s="771"/>
      <c r="K2" s="771"/>
      <c r="L2" s="771"/>
    </row>
    <row r="3" spans="1:13" ht="22.2">
      <c r="B3" s="771" t="str">
        <f>封面!E10&amp;封面!H10&amp;封面!I10&amp;封面!J10&amp;封面!K10&amp;封面!L10</f>
        <v>中華民國113年8月份</v>
      </c>
      <c r="C3" s="771"/>
      <c r="D3" s="771"/>
      <c r="E3" s="771"/>
      <c r="F3" s="771"/>
      <c r="G3" s="771"/>
      <c r="H3" s="771"/>
      <c r="I3" s="771"/>
      <c r="J3" s="771"/>
      <c r="K3" s="771"/>
      <c r="L3" s="771"/>
    </row>
    <row r="4" spans="1:13" ht="22.2">
      <c r="B4" s="249" t="s">
        <v>298</v>
      </c>
      <c r="C4" s="250"/>
      <c r="D4" s="250"/>
      <c r="E4" s="250"/>
      <c r="F4" s="250"/>
      <c r="G4" s="251"/>
      <c r="H4" s="251"/>
      <c r="I4" s="251"/>
      <c r="J4" s="772"/>
      <c r="K4" s="772"/>
      <c r="L4" s="773"/>
    </row>
    <row r="5" spans="1:13" ht="16.2">
      <c r="A5" s="774" t="s">
        <v>234</v>
      </c>
      <c r="B5" s="775"/>
      <c r="C5" s="778" t="s">
        <v>235</v>
      </c>
      <c r="D5" s="778"/>
      <c r="E5" s="778"/>
      <c r="F5" s="779" t="s">
        <v>236</v>
      </c>
      <c r="G5" s="781" t="s">
        <v>237</v>
      </c>
      <c r="H5" s="782"/>
      <c r="I5" s="782"/>
      <c r="J5" s="782"/>
      <c r="K5" s="782"/>
      <c r="L5" s="783"/>
    </row>
    <row r="6" spans="1:13" ht="39.75" customHeight="1">
      <c r="A6" s="776"/>
      <c r="B6" s="777"/>
      <c r="C6" s="246" t="s">
        <v>238</v>
      </c>
      <c r="D6" s="246" t="s">
        <v>239</v>
      </c>
      <c r="E6" s="246" t="s">
        <v>240</v>
      </c>
      <c r="F6" s="780"/>
      <c r="G6" s="252" t="s">
        <v>917</v>
      </c>
      <c r="H6" s="252" t="s">
        <v>918</v>
      </c>
      <c r="I6" s="252" t="s">
        <v>925</v>
      </c>
      <c r="J6" s="252" t="s">
        <v>926</v>
      </c>
      <c r="K6" s="252" t="s">
        <v>927</v>
      </c>
      <c r="L6" s="252" t="s">
        <v>928</v>
      </c>
    </row>
    <row r="7" spans="1:13" ht="22.2">
      <c r="A7" s="784" t="s">
        <v>241</v>
      </c>
      <c r="B7" s="785"/>
      <c r="C7" s="246"/>
      <c r="D7" s="246"/>
      <c r="E7" s="246"/>
      <c r="F7" s="253"/>
      <c r="G7" s="786">
        <f>SUM(G8:L9)</f>
        <v>9587450</v>
      </c>
      <c r="H7" s="787"/>
      <c r="I7" s="787"/>
      <c r="J7" s="787"/>
      <c r="K7" s="787"/>
      <c r="L7" s="788"/>
      <c r="M7" s="259">
        <f>SUM(G7:L7)</f>
        <v>9587450</v>
      </c>
    </row>
    <row r="8" spans="1:13" ht="16.2">
      <c r="A8" s="784" t="s">
        <v>242</v>
      </c>
      <c r="B8" s="785"/>
      <c r="C8" s="254"/>
      <c r="D8" s="254"/>
      <c r="E8" s="254"/>
      <c r="F8" s="255"/>
      <c r="G8" s="256">
        <f>'勾稽 (2)'!D25</f>
        <v>1031522</v>
      </c>
      <c r="H8" s="256">
        <f>'勾稽 (2)'!D26</f>
        <v>1031588</v>
      </c>
      <c r="I8" s="256">
        <f>'勾稽 (2)'!D27</f>
        <v>6863212</v>
      </c>
      <c r="J8" s="256">
        <f>'勾稽 (2)'!D28</f>
        <v>0</v>
      </c>
      <c r="K8" s="256">
        <f>'勾稽 (2)'!D29</f>
        <v>500</v>
      </c>
      <c r="L8" s="256">
        <f>'勾稽 (2)'!D30</f>
        <v>660628</v>
      </c>
      <c r="M8" s="259">
        <f>SUM(G8:L8)</f>
        <v>9587450</v>
      </c>
    </row>
    <row r="9" spans="1:13" ht="16.2">
      <c r="A9" s="411"/>
      <c r="B9" s="412" t="s">
        <v>433</v>
      </c>
      <c r="C9" s="254"/>
      <c r="D9" s="254"/>
      <c r="E9" s="254"/>
      <c r="F9" s="255"/>
      <c r="G9" s="256"/>
      <c r="H9" s="256"/>
      <c r="I9" s="256"/>
      <c r="J9" s="256"/>
      <c r="K9" s="256"/>
      <c r="L9" s="256"/>
      <c r="M9" s="259">
        <f>SUM(G9:L9)</f>
        <v>0</v>
      </c>
    </row>
    <row r="10" spans="1:13" ht="16.2">
      <c r="A10" s="784" t="s">
        <v>243</v>
      </c>
      <c r="B10" s="785"/>
      <c r="C10" s="257"/>
      <c r="D10" s="257"/>
      <c r="E10" s="257"/>
      <c r="F10" s="255"/>
      <c r="G10" s="258">
        <f t="shared" ref="G10:J10" si="0">SUM(G11:G13)</f>
        <v>0</v>
      </c>
      <c r="H10" s="258">
        <f t="shared" si="0"/>
        <v>0</v>
      </c>
      <c r="I10" s="258">
        <f t="shared" si="0"/>
        <v>0</v>
      </c>
      <c r="J10" s="258">
        <f t="shared" si="0"/>
        <v>0</v>
      </c>
      <c r="K10" s="258">
        <f t="shared" ref="K10" si="1">SUM(K11:K13)</f>
        <v>0</v>
      </c>
      <c r="L10" s="258">
        <f>SUM(L11:L13)</f>
        <v>0</v>
      </c>
      <c r="M10" s="259">
        <f>SUM(G10:L10)</f>
        <v>0</v>
      </c>
    </row>
    <row r="11" spans="1:13" ht="16.2">
      <c r="A11" s="285" t="s">
        <v>244</v>
      </c>
      <c r="B11" s="286"/>
      <c r="C11" s="257"/>
      <c r="D11" s="257"/>
      <c r="E11" s="257"/>
      <c r="F11" s="255"/>
      <c r="G11" s="260"/>
      <c r="H11" s="260"/>
      <c r="I11" s="260"/>
      <c r="J11" s="260"/>
      <c r="K11" s="260"/>
      <c r="L11" s="260"/>
      <c r="M11" s="259"/>
    </row>
    <row r="12" spans="1:13" ht="16.2">
      <c r="A12" s="285" t="s">
        <v>245</v>
      </c>
      <c r="B12" s="286"/>
      <c r="C12" s="257"/>
      <c r="D12" s="257"/>
      <c r="E12" s="257"/>
      <c r="F12" s="255"/>
      <c r="G12" s="260"/>
      <c r="H12" s="260"/>
      <c r="I12" s="260"/>
      <c r="J12" s="260"/>
      <c r="K12" s="260"/>
      <c r="L12" s="260"/>
      <c r="M12" s="259"/>
    </row>
    <row r="13" spans="1:13" ht="16.2">
      <c r="A13" s="285" t="s">
        <v>246</v>
      </c>
      <c r="B13" s="286"/>
      <c r="C13" s="257"/>
      <c r="D13" s="257"/>
      <c r="E13" s="257"/>
      <c r="F13" s="255"/>
      <c r="G13" s="260"/>
      <c r="H13" s="260"/>
      <c r="I13" s="260"/>
      <c r="J13" s="260"/>
      <c r="K13" s="260"/>
      <c r="L13" s="260"/>
      <c r="M13" s="259"/>
    </row>
    <row r="14" spans="1:13" ht="16.2">
      <c r="A14" s="769" t="s">
        <v>247</v>
      </c>
      <c r="B14" s="785"/>
      <c r="C14" s="257"/>
      <c r="D14" s="257"/>
      <c r="E14" s="257"/>
      <c r="F14" s="255"/>
      <c r="G14" s="261">
        <f t="shared" ref="G14:J14" si="2">SUM(G15:G34)</f>
        <v>0</v>
      </c>
      <c r="H14" s="261">
        <f t="shared" si="2"/>
        <v>0</v>
      </c>
      <c r="I14" s="261">
        <f t="shared" si="2"/>
        <v>295404</v>
      </c>
      <c r="J14" s="261">
        <f t="shared" si="2"/>
        <v>0</v>
      </c>
      <c r="K14" s="261">
        <f t="shared" ref="K14" si="3">SUM(K15:K34)</f>
        <v>0</v>
      </c>
      <c r="L14" s="261">
        <f>SUM(L15:L34)</f>
        <v>0</v>
      </c>
      <c r="M14" s="259">
        <f>SUM(G14:L14)</f>
        <v>295404</v>
      </c>
    </row>
    <row r="15" spans="1:13" ht="16.2">
      <c r="A15" s="285" t="s">
        <v>244</v>
      </c>
      <c r="B15" s="286"/>
      <c r="C15" s="262"/>
      <c r="D15" s="262"/>
      <c r="E15" s="262"/>
      <c r="F15" s="255"/>
      <c r="G15" s="263"/>
      <c r="H15" s="263"/>
      <c r="I15" s="263">
        <v>15400</v>
      </c>
      <c r="J15" s="263"/>
      <c r="K15" s="263"/>
      <c r="L15" s="263"/>
    </row>
    <row r="16" spans="1:13" ht="16.2">
      <c r="A16" s="285" t="s">
        <v>245</v>
      </c>
      <c r="B16" s="286"/>
      <c r="C16" s="262"/>
      <c r="D16" s="262"/>
      <c r="E16" s="262"/>
      <c r="F16" s="264"/>
      <c r="G16" s="263"/>
      <c r="H16" s="263"/>
      <c r="I16" s="263">
        <v>17500</v>
      </c>
      <c r="J16" s="263"/>
      <c r="K16" s="263"/>
      <c r="L16" s="263"/>
    </row>
    <row r="17" spans="1:13" ht="16.2">
      <c r="A17" s="285" t="s">
        <v>246</v>
      </c>
      <c r="B17" s="286"/>
      <c r="C17" s="262"/>
      <c r="D17" s="262"/>
      <c r="E17" s="262"/>
      <c r="F17" s="255"/>
      <c r="G17" s="263"/>
      <c r="H17" s="263"/>
      <c r="I17" s="263">
        <v>2860</v>
      </c>
      <c r="J17" s="263"/>
      <c r="K17" s="263"/>
      <c r="L17" s="263"/>
    </row>
    <row r="18" spans="1:13" ht="16.2">
      <c r="A18" s="285" t="s">
        <v>248</v>
      </c>
      <c r="B18" s="286"/>
      <c r="C18" s="262"/>
      <c r="D18" s="262"/>
      <c r="E18" s="262"/>
      <c r="F18" s="255"/>
      <c r="G18" s="263"/>
      <c r="H18" s="263"/>
      <c r="I18" s="263">
        <v>6384</v>
      </c>
      <c r="J18" s="263"/>
      <c r="K18" s="263"/>
      <c r="L18" s="263"/>
      <c r="M18" s="247"/>
    </row>
    <row r="19" spans="1:13" ht="16.2">
      <c r="A19" s="285" t="s">
        <v>249</v>
      </c>
      <c r="B19" s="286"/>
      <c r="C19" s="262"/>
      <c r="D19" s="262"/>
      <c r="E19" s="262"/>
      <c r="F19" s="255"/>
      <c r="G19" s="263"/>
      <c r="H19" s="263"/>
      <c r="I19" s="263">
        <v>6720</v>
      </c>
      <c r="J19" s="263"/>
      <c r="K19" s="263"/>
      <c r="L19" s="263"/>
      <c r="M19" s="247"/>
    </row>
    <row r="20" spans="1:13" ht="16.2">
      <c r="A20" s="285" t="s">
        <v>250</v>
      </c>
      <c r="B20" s="286"/>
      <c r="C20" s="262"/>
      <c r="D20" s="262"/>
      <c r="E20" s="262"/>
      <c r="F20" s="255"/>
      <c r="G20" s="263"/>
      <c r="H20" s="263"/>
      <c r="I20" s="263">
        <v>6720</v>
      </c>
      <c r="J20" s="263"/>
      <c r="K20" s="263"/>
      <c r="L20" s="263"/>
      <c r="M20" s="247"/>
    </row>
    <row r="21" spans="1:13" ht="16.2">
      <c r="A21" s="285" t="s">
        <v>251</v>
      </c>
      <c r="B21" s="286"/>
      <c r="C21" s="262"/>
      <c r="D21" s="262"/>
      <c r="E21" s="262"/>
      <c r="F21" s="255"/>
      <c r="G21" s="263"/>
      <c r="H21" s="263"/>
      <c r="I21" s="263">
        <v>6384</v>
      </c>
      <c r="J21" s="263"/>
      <c r="K21" s="263"/>
      <c r="L21" s="263"/>
      <c r="M21" s="247"/>
    </row>
    <row r="22" spans="1:13" ht="16.2">
      <c r="A22" s="285" t="s">
        <v>252</v>
      </c>
      <c r="B22" s="286"/>
      <c r="C22" s="262"/>
      <c r="D22" s="262"/>
      <c r="E22" s="262"/>
      <c r="F22" s="255"/>
      <c r="G22" s="263"/>
      <c r="H22" s="263"/>
      <c r="I22" s="263">
        <v>6384</v>
      </c>
      <c r="J22" s="263"/>
      <c r="K22" s="263"/>
      <c r="L22" s="263"/>
      <c r="M22" s="247"/>
    </row>
    <row r="23" spans="1:13" ht="16.2">
      <c r="A23" s="285" t="s">
        <v>253</v>
      </c>
      <c r="B23" s="286"/>
      <c r="C23" s="262"/>
      <c r="D23" s="262"/>
      <c r="E23" s="262"/>
      <c r="F23" s="255"/>
      <c r="G23" s="263"/>
      <c r="H23" s="263"/>
      <c r="I23" s="263">
        <v>31061</v>
      </c>
      <c r="J23" s="263"/>
      <c r="K23" s="263"/>
      <c r="L23" s="263"/>
      <c r="M23" s="247"/>
    </row>
    <row r="24" spans="1:13" ht="16.2">
      <c r="A24" s="285" t="s">
        <v>254</v>
      </c>
      <c r="B24" s="286"/>
      <c r="C24" s="262"/>
      <c r="D24" s="262"/>
      <c r="E24" s="262"/>
      <c r="F24" s="255"/>
      <c r="G24" s="263"/>
      <c r="H24" s="263"/>
      <c r="I24" s="263">
        <v>8400</v>
      </c>
      <c r="J24" s="263"/>
      <c r="K24" s="263"/>
      <c r="L24" s="263"/>
      <c r="M24" s="247"/>
    </row>
    <row r="25" spans="1:13" ht="16.2">
      <c r="A25" s="285" t="s">
        <v>255</v>
      </c>
      <c r="B25" s="286"/>
      <c r="C25" s="262"/>
      <c r="D25" s="262"/>
      <c r="E25" s="262"/>
      <c r="F25" s="255"/>
      <c r="G25" s="263"/>
      <c r="H25" s="263"/>
      <c r="I25" s="263">
        <v>28510</v>
      </c>
      <c r="J25" s="263"/>
      <c r="K25" s="263"/>
      <c r="L25" s="263"/>
      <c r="M25" s="247"/>
    </row>
    <row r="26" spans="1:13" ht="16.2">
      <c r="A26" s="285" t="s">
        <v>256</v>
      </c>
      <c r="B26" s="286"/>
      <c r="C26" s="262"/>
      <c r="D26" s="262"/>
      <c r="E26" s="262"/>
      <c r="F26" s="255"/>
      <c r="G26" s="263"/>
      <c r="H26" s="263"/>
      <c r="I26" s="263">
        <v>28082</v>
      </c>
      <c r="J26" s="263"/>
      <c r="K26" s="263"/>
      <c r="L26" s="263"/>
      <c r="M26" s="247"/>
    </row>
    <row r="27" spans="1:13" ht="16.2">
      <c r="A27" s="285" t="s">
        <v>257</v>
      </c>
      <c r="B27" s="286"/>
      <c r="C27" s="262"/>
      <c r="D27" s="262"/>
      <c r="E27" s="262"/>
      <c r="F27" s="255"/>
      <c r="G27" s="263"/>
      <c r="H27" s="263"/>
      <c r="I27" s="263">
        <v>72555</v>
      </c>
      <c r="J27" s="263"/>
      <c r="K27" s="263"/>
      <c r="L27" s="263"/>
      <c r="M27" s="247"/>
    </row>
    <row r="28" spans="1:13" ht="16.2">
      <c r="A28" s="285" t="s">
        <v>258</v>
      </c>
      <c r="B28" s="286"/>
      <c r="C28" s="262"/>
      <c r="D28" s="262"/>
      <c r="E28" s="262"/>
      <c r="F28" s="255"/>
      <c r="G28" s="263"/>
      <c r="H28" s="263"/>
      <c r="I28" s="263">
        <v>1420</v>
      </c>
      <c r="J28" s="263"/>
      <c r="K28" s="263"/>
      <c r="L28" s="263"/>
      <c r="M28" s="247"/>
    </row>
    <row r="29" spans="1:13" ht="16.2">
      <c r="A29" s="285" t="s">
        <v>259</v>
      </c>
      <c r="B29" s="286"/>
      <c r="C29" s="262"/>
      <c r="D29" s="262"/>
      <c r="E29" s="262"/>
      <c r="F29" s="255"/>
      <c r="G29" s="263"/>
      <c r="H29" s="263"/>
      <c r="I29" s="263">
        <v>6000</v>
      </c>
      <c r="J29" s="263"/>
      <c r="K29" s="263"/>
      <c r="L29" s="263"/>
      <c r="M29" s="247"/>
    </row>
    <row r="30" spans="1:13" ht="16.2">
      <c r="A30" s="285" t="s">
        <v>260</v>
      </c>
      <c r="B30" s="286"/>
      <c r="C30" s="262"/>
      <c r="D30" s="262"/>
      <c r="E30" s="262"/>
      <c r="F30" s="255"/>
      <c r="G30" s="263"/>
      <c r="H30" s="263"/>
      <c r="I30" s="263">
        <v>27917</v>
      </c>
      <c r="J30" s="263"/>
      <c r="K30" s="263"/>
      <c r="L30" s="263"/>
      <c r="M30" s="247"/>
    </row>
    <row r="31" spans="1:13" ht="16.2">
      <c r="A31" s="285" t="s">
        <v>261</v>
      </c>
      <c r="B31" s="286"/>
      <c r="C31" s="262"/>
      <c r="D31" s="262"/>
      <c r="E31" s="262"/>
      <c r="F31" s="255"/>
      <c r="G31" s="263"/>
      <c r="H31" s="263"/>
      <c r="I31" s="263">
        <v>23107</v>
      </c>
      <c r="J31" s="263"/>
      <c r="K31" s="263"/>
      <c r="L31" s="263"/>
      <c r="M31" s="247"/>
    </row>
    <row r="32" spans="1:13" ht="16.2">
      <c r="A32" s="285" t="s">
        <v>262</v>
      </c>
      <c r="B32" s="286"/>
      <c r="C32" s="262"/>
      <c r="D32" s="262"/>
      <c r="E32" s="262"/>
      <c r="F32" s="255"/>
      <c r="G32" s="263"/>
      <c r="H32" s="263"/>
      <c r="I32" s="263"/>
      <c r="J32" s="263"/>
      <c r="K32" s="263"/>
      <c r="L32" s="263"/>
      <c r="M32" s="247"/>
    </row>
    <row r="33" spans="1:15" ht="16.2">
      <c r="A33" s="285" t="s">
        <v>263</v>
      </c>
      <c r="B33" s="286"/>
      <c r="C33" s="262"/>
      <c r="D33" s="262"/>
      <c r="E33" s="262"/>
      <c r="F33" s="255"/>
      <c r="G33" s="263"/>
      <c r="H33" s="263"/>
      <c r="I33" s="263"/>
      <c r="J33" s="263"/>
      <c r="K33" s="263"/>
      <c r="L33" s="263"/>
      <c r="M33" s="247"/>
    </row>
    <row r="34" spans="1:15" ht="16.2">
      <c r="A34" s="285" t="s">
        <v>264</v>
      </c>
      <c r="B34" s="286"/>
      <c r="C34" s="262"/>
      <c r="D34" s="262"/>
      <c r="E34" s="262"/>
      <c r="F34" s="255"/>
      <c r="G34" s="263"/>
      <c r="H34" s="263"/>
      <c r="I34" s="263"/>
      <c r="J34" s="263"/>
      <c r="K34" s="263"/>
      <c r="L34" s="263"/>
    </row>
    <row r="35" spans="1:15" ht="16.2">
      <c r="A35" s="769" t="s">
        <v>278</v>
      </c>
      <c r="B35" s="770"/>
      <c r="C35" s="265"/>
      <c r="D35" s="265"/>
      <c r="E35" s="265"/>
      <c r="F35" s="255"/>
      <c r="G35" s="266">
        <f t="shared" ref="G35:J35" si="4">SUM(G36:G38)</f>
        <v>0</v>
      </c>
      <c r="H35" s="266">
        <f t="shared" si="4"/>
        <v>0</v>
      </c>
      <c r="I35" s="266">
        <f t="shared" si="4"/>
        <v>0</v>
      </c>
      <c r="J35" s="266">
        <f t="shared" si="4"/>
        <v>0</v>
      </c>
      <c r="K35" s="266">
        <f t="shared" ref="K35" si="5">SUM(K36:K38)</f>
        <v>0</v>
      </c>
      <c r="L35" s="266">
        <f>SUM(L36:L38)</f>
        <v>0</v>
      </c>
      <c r="M35" s="259">
        <f>SUM(G35:L35)</f>
        <v>0</v>
      </c>
      <c r="N35" s="267"/>
    </row>
    <row r="36" spans="1:15" ht="16.2">
      <c r="A36" s="285" t="s">
        <v>279</v>
      </c>
      <c r="B36" s="286"/>
      <c r="C36" s="268"/>
      <c r="D36" s="268"/>
      <c r="E36" s="268"/>
      <c r="F36" s="269"/>
      <c r="G36" s="263"/>
      <c r="H36" s="263"/>
      <c r="I36" s="263"/>
      <c r="J36" s="263"/>
      <c r="K36" s="263"/>
      <c r="L36" s="263"/>
      <c r="N36" s="270"/>
    </row>
    <row r="37" spans="1:15" ht="16.2">
      <c r="A37" s="285" t="s">
        <v>245</v>
      </c>
      <c r="B37" s="286"/>
      <c r="C37" s="268"/>
      <c r="D37" s="268"/>
      <c r="E37" s="268"/>
      <c r="F37" s="269"/>
      <c r="G37" s="263"/>
      <c r="H37" s="263"/>
      <c r="I37" s="263"/>
      <c r="J37" s="263"/>
      <c r="K37" s="263"/>
      <c r="L37" s="263"/>
      <c r="N37" s="270"/>
    </row>
    <row r="38" spans="1:15" ht="16.2">
      <c r="A38" s="285" t="s">
        <v>246</v>
      </c>
      <c r="B38" s="286"/>
      <c r="C38" s="268"/>
      <c r="D38" s="268"/>
      <c r="E38" s="268"/>
      <c r="F38" s="269"/>
      <c r="G38" s="263"/>
      <c r="H38" s="263"/>
      <c r="I38" s="263"/>
      <c r="J38" s="263"/>
      <c r="K38" s="263"/>
      <c r="L38" s="263"/>
      <c r="N38" s="270"/>
    </row>
    <row r="39" spans="1:15" ht="16.2">
      <c r="A39" s="769" t="s">
        <v>280</v>
      </c>
      <c r="B39" s="770"/>
      <c r="C39" s="265"/>
      <c r="D39" s="265"/>
      <c r="E39" s="265"/>
      <c r="F39" s="255"/>
      <c r="G39" s="266">
        <f t="shared" ref="G39:J39" si="6">SUM(G40:G42)</f>
        <v>0</v>
      </c>
      <c r="H39" s="266">
        <f t="shared" si="6"/>
        <v>0</v>
      </c>
      <c r="I39" s="266">
        <f t="shared" si="6"/>
        <v>0</v>
      </c>
      <c r="J39" s="266">
        <f t="shared" si="6"/>
        <v>0</v>
      </c>
      <c r="K39" s="266">
        <f t="shared" ref="K39" si="7">SUM(K40:K42)</f>
        <v>0</v>
      </c>
      <c r="L39" s="266">
        <f>SUM(L40:L42)</f>
        <v>0</v>
      </c>
      <c r="M39" s="259">
        <f>SUM(G39:L39)</f>
        <v>0</v>
      </c>
      <c r="N39" s="267"/>
    </row>
    <row r="40" spans="1:15" ht="16.2">
      <c r="A40" s="285" t="s">
        <v>279</v>
      </c>
      <c r="B40" s="286"/>
      <c r="C40" s="268"/>
      <c r="D40" s="268"/>
      <c r="E40" s="268"/>
      <c r="F40" s="269"/>
      <c r="G40" s="263"/>
      <c r="H40" s="263"/>
      <c r="I40" s="263"/>
      <c r="J40" s="263"/>
      <c r="K40" s="263"/>
      <c r="L40" s="263"/>
      <c r="N40" s="270"/>
    </row>
    <row r="41" spans="1:15" ht="16.2">
      <c r="A41" s="285" t="s">
        <v>245</v>
      </c>
      <c r="B41" s="286"/>
      <c r="C41" s="268"/>
      <c r="D41" s="268"/>
      <c r="E41" s="268"/>
      <c r="F41" s="269"/>
      <c r="G41" s="263"/>
      <c r="H41" s="263"/>
      <c r="I41" s="263"/>
      <c r="J41" s="263"/>
      <c r="K41" s="263"/>
      <c r="L41" s="263"/>
      <c r="N41" s="270"/>
    </row>
    <row r="42" spans="1:15" ht="16.2">
      <c r="A42" s="285" t="s">
        <v>246</v>
      </c>
      <c r="B42" s="286"/>
      <c r="C42" s="268"/>
      <c r="D42" s="268"/>
      <c r="E42" s="268"/>
      <c r="F42" s="269"/>
      <c r="G42" s="263"/>
      <c r="H42" s="263"/>
      <c r="I42" s="263"/>
      <c r="J42" s="263"/>
      <c r="K42" s="263"/>
      <c r="L42" s="263"/>
      <c r="N42" s="270"/>
    </row>
    <row r="43" spans="1:15" ht="16.2">
      <c r="A43" s="784" t="s">
        <v>281</v>
      </c>
      <c r="B43" s="785"/>
      <c r="C43" s="257"/>
      <c r="D43" s="257"/>
      <c r="E43" s="257"/>
      <c r="F43" s="255"/>
      <c r="G43" s="271">
        <f>G8+G10+G14-G35-G39</f>
        <v>1031522</v>
      </c>
      <c r="H43" s="271">
        <f t="shared" ref="H43:L43" si="8">H8+H10+H14-H35-H39</f>
        <v>1031588</v>
      </c>
      <c r="I43" s="271">
        <f t="shared" si="8"/>
        <v>7158616</v>
      </c>
      <c r="J43" s="271">
        <f t="shared" si="8"/>
        <v>0</v>
      </c>
      <c r="K43" s="271">
        <f t="shared" ref="K43" si="9">K8+K10+K14-K35-K39</f>
        <v>500</v>
      </c>
      <c r="L43" s="271">
        <f t="shared" si="8"/>
        <v>660628</v>
      </c>
      <c r="M43" s="259">
        <f>SUM(G43:L43)</f>
        <v>9882854</v>
      </c>
      <c r="N43" s="272"/>
      <c r="O43" s="273"/>
    </row>
    <row r="44" spans="1:15" ht="16.2">
      <c r="A44" s="411"/>
      <c r="B44" s="412" t="s">
        <v>433</v>
      </c>
      <c r="C44" s="257"/>
      <c r="D44" s="257"/>
      <c r="E44" s="257"/>
      <c r="F44" s="255"/>
      <c r="G44" s="410">
        <f>G9</f>
        <v>0</v>
      </c>
      <c r="H44" s="410">
        <f t="shared" ref="H44:L44" si="10">H9</f>
        <v>0</v>
      </c>
      <c r="I44" s="410">
        <f t="shared" si="10"/>
        <v>0</v>
      </c>
      <c r="J44" s="410">
        <f t="shared" si="10"/>
        <v>0</v>
      </c>
      <c r="K44" s="410">
        <f t="shared" ref="K44" si="11">K9</f>
        <v>0</v>
      </c>
      <c r="L44" s="410">
        <f t="shared" si="10"/>
        <v>0</v>
      </c>
      <c r="M44" s="259">
        <f>SUM(G44:L44)</f>
        <v>0</v>
      </c>
      <c r="N44" s="272"/>
      <c r="O44" s="273"/>
    </row>
    <row r="45" spans="1:15" ht="22.2">
      <c r="A45" s="784" t="s">
        <v>282</v>
      </c>
      <c r="B45" s="785"/>
      <c r="C45" s="257"/>
      <c r="D45" s="257"/>
      <c r="E45" s="257"/>
      <c r="F45" s="255"/>
      <c r="G45" s="789">
        <f>SUM(G43:L44)</f>
        <v>9882854</v>
      </c>
      <c r="H45" s="790"/>
      <c r="I45" s="790"/>
      <c r="J45" s="790"/>
      <c r="K45" s="790"/>
      <c r="L45" s="791"/>
      <c r="M45" s="259">
        <f>SUM(G45:L45)</f>
        <v>9882854</v>
      </c>
      <c r="N45" s="272"/>
      <c r="O45" s="273"/>
    </row>
    <row r="46" spans="1:15" ht="16.2">
      <c r="B46" s="274"/>
      <c r="C46" s="250"/>
      <c r="D46" s="250"/>
      <c r="E46" s="250"/>
      <c r="F46" s="250"/>
      <c r="G46" s="251"/>
      <c r="H46" s="251"/>
      <c r="I46" s="251"/>
      <c r="J46" s="251"/>
      <c r="K46" s="251"/>
      <c r="L46" s="251"/>
      <c r="N46" s="275"/>
      <c r="O46" s="276"/>
    </row>
    <row r="47" spans="1:15" ht="16.2">
      <c r="B47" s="274" t="s">
        <v>265</v>
      </c>
      <c r="C47" s="792" t="s">
        <v>266</v>
      </c>
      <c r="D47" s="792"/>
      <c r="E47" s="792"/>
      <c r="F47" s="792"/>
      <c r="G47" s="277"/>
      <c r="H47" s="277" t="s">
        <v>267</v>
      </c>
      <c r="I47" s="277"/>
      <c r="J47" s="277"/>
      <c r="K47" s="277"/>
      <c r="L47" s="251"/>
      <c r="N47" s="278"/>
      <c r="O47" s="276"/>
    </row>
    <row r="48" spans="1:15" s="438" customFormat="1" ht="16.2">
      <c r="B48" s="431"/>
      <c r="C48" s="432"/>
      <c r="D48" s="432"/>
      <c r="E48" s="432"/>
      <c r="F48" s="432" t="s">
        <v>436</v>
      </c>
      <c r="G48" s="433">
        <v>1031522</v>
      </c>
      <c r="H48" s="433">
        <v>1031588</v>
      </c>
      <c r="I48" s="433">
        <v>7158616</v>
      </c>
      <c r="J48" s="433">
        <v>0</v>
      </c>
      <c r="K48" s="433">
        <v>500</v>
      </c>
      <c r="L48" s="433">
        <v>660628</v>
      </c>
      <c r="M48" s="439"/>
      <c r="N48" s="434"/>
      <c r="O48" s="435"/>
    </row>
    <row r="49" spans="3:16" s="438" customFormat="1" ht="16.2">
      <c r="C49" s="440"/>
      <c r="D49" s="440"/>
      <c r="E49" s="440"/>
      <c r="F49" s="440"/>
      <c r="G49" s="441">
        <f>G43-G48</f>
        <v>0</v>
      </c>
      <c r="H49" s="441">
        <f t="shared" ref="H49:L49" si="12">H43-H48</f>
        <v>0</v>
      </c>
      <c r="I49" s="441">
        <f t="shared" si="12"/>
        <v>0</v>
      </c>
      <c r="J49" s="441">
        <f t="shared" si="12"/>
        <v>0</v>
      </c>
      <c r="K49" s="441">
        <f t="shared" ref="K49" si="13">K43-K48</f>
        <v>0</v>
      </c>
      <c r="L49" s="441">
        <f t="shared" si="12"/>
        <v>0</v>
      </c>
      <c r="M49" s="439"/>
      <c r="N49" s="436"/>
      <c r="O49" s="437"/>
      <c r="P49" s="437"/>
    </row>
    <row r="50" spans="3:16" ht="16.2">
      <c r="N50" s="280"/>
      <c r="O50" s="280"/>
      <c r="P50" s="280"/>
    </row>
  </sheetData>
  <mergeCells count="19">
    <mergeCell ref="A39:B39"/>
    <mergeCell ref="A43:B43"/>
    <mergeCell ref="A45:B45"/>
    <mergeCell ref="G45:L45"/>
    <mergeCell ref="C47:F47"/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</mergeCells>
  <phoneticPr fontId="10" type="noConversion"/>
  <conditionalFormatting sqref="C8:E9">
    <cfRule type="expression" dxfId="7" priority="5" stopIfTrue="1">
      <formula>AND($O8&gt;0,$O8=$P8)</formula>
    </cfRule>
  </conditionalFormatting>
  <conditionalFormatting sqref="C15:E38">
    <cfRule type="expression" dxfId="6" priority="6" stopIfTrue="1">
      <formula>AND($N15&gt;0,$N15=$O15)</formula>
    </cfRule>
  </conditionalFormatting>
  <conditionalFormatting sqref="C39:E42">
    <cfRule type="expression" dxfId="5" priority="4" stopIfTrue="1">
      <formula>AND($N39&gt;0,$N39=$O39)</formula>
    </cfRule>
  </conditionalFormatting>
  <conditionalFormatting sqref="L8:L9 G8:J9">
    <cfRule type="expression" dxfId="4" priority="7" stopIfTrue="1">
      <formula>LEN(#REF!)&gt;7</formula>
    </cfRule>
    <cfRule type="expression" dxfId="3" priority="8" stopIfTrue="1">
      <formula>#REF!&lt;&gt;0</formula>
    </cfRule>
  </conditionalFormatting>
  <conditionalFormatting sqref="K8:K9">
    <cfRule type="expression" dxfId="2" priority="2" stopIfTrue="1">
      <formula>LEN(#REF!)&gt;7</formula>
    </cfRule>
    <cfRule type="expression" dxfId="1" priority="3" stopIfTrue="1">
      <formula>#REF!&lt;&gt;0</formula>
    </cfRule>
  </conditionalFormatting>
  <conditionalFormatting sqref="G49:L49">
    <cfRule type="cellIs" dxfId="0" priority="1" operator="not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"/>
  <sheetViews>
    <sheetView workbookViewId="0">
      <selection activeCell="I19" sqref="I19"/>
    </sheetView>
  </sheetViews>
  <sheetFormatPr defaultRowHeight="13.2"/>
  <sheetData/>
  <phoneticPr fontId="10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8671875" defaultRowHeight="12.75" customHeight="1"/>
  <cols>
    <col min="1" max="1" width="1.88671875" style="3" customWidth="1"/>
    <col min="2" max="2" width="26.44140625" style="3" bestFit="1" customWidth="1"/>
    <col min="3" max="3" width="17.88671875" style="3" customWidth="1"/>
    <col min="4" max="4" width="18.109375" style="3" customWidth="1"/>
    <col min="5" max="5" width="18" style="3" customWidth="1"/>
    <col min="6" max="7" width="17.88671875" style="3" customWidth="1"/>
    <col min="8" max="8" width="20.109375" style="3" customWidth="1"/>
    <col min="9" max="9" width="0" style="3" hidden="1" customWidth="1"/>
    <col min="10" max="10" width="7.33203125" style="3" bestFit="1" customWidth="1"/>
    <col min="11" max="11" width="11.109375" style="3" bestFit="1" customWidth="1"/>
    <col min="12" max="12" width="10.44140625" style="3" bestFit="1" customWidth="1"/>
    <col min="13" max="13" width="8.44140625" style="201" bestFit="1" customWidth="1"/>
    <col min="14" max="14" width="9.6640625" style="201" bestFit="1" customWidth="1"/>
    <col min="15" max="15" width="13.33203125" style="202" bestFit="1" customWidth="1"/>
    <col min="16" max="16" width="12.5546875" style="213" customWidth="1"/>
    <col min="17" max="17" width="12.33203125" style="295" bestFit="1" customWidth="1"/>
    <col min="18" max="18" width="12" style="295" customWidth="1"/>
    <col min="19" max="16384" width="6.88671875" style="3"/>
  </cols>
  <sheetData>
    <row r="1" spans="1:16" ht="19.8">
      <c r="A1" s="672" t="str">
        <f>封面!$A$4</f>
        <v>彰化縣地方教育發展基金－彰化縣彰化市民生國民小學</v>
      </c>
      <c r="B1" s="672"/>
      <c r="C1" s="672"/>
      <c r="D1" s="672"/>
      <c r="E1" s="672"/>
      <c r="F1" s="672"/>
      <c r="G1" s="672"/>
      <c r="H1" s="672"/>
    </row>
    <row r="2" spans="1:16" ht="19.5" hidden="1" customHeight="1">
      <c r="A2" s="9"/>
      <c r="B2" s="9"/>
      <c r="C2" s="9"/>
      <c r="D2" s="9"/>
      <c r="E2" s="9"/>
      <c r="F2" s="9"/>
      <c r="G2" s="9"/>
      <c r="H2" s="9"/>
    </row>
    <row r="3" spans="1:16" ht="14.25" hidden="1" customHeight="1"/>
    <row r="4" spans="1:16" ht="22.2">
      <c r="A4" s="688" t="s">
        <v>38</v>
      </c>
      <c r="B4" s="688"/>
      <c r="C4" s="688"/>
      <c r="D4" s="688"/>
      <c r="E4" s="688"/>
      <c r="F4" s="688"/>
      <c r="G4" s="688"/>
      <c r="H4" s="688"/>
    </row>
    <row r="5" spans="1:16" ht="6.75" customHeight="1"/>
    <row r="6" spans="1:16" ht="16.2">
      <c r="A6" s="673" t="str">
        <f>封面!$E$10&amp;封面!$H$10&amp;封面!$I$10&amp;封面!$J$10&amp;封面!$K$10&amp;封面!L10</f>
        <v>中華民國113年8月份</v>
      </c>
      <c r="B6" s="673"/>
      <c r="C6" s="673"/>
      <c r="D6" s="673"/>
      <c r="E6" s="673"/>
      <c r="F6" s="673"/>
      <c r="G6" s="673"/>
      <c r="H6" s="673"/>
    </row>
    <row r="7" spans="1:16" ht="14.25" customHeight="1">
      <c r="A7" s="616" t="s">
        <v>39</v>
      </c>
      <c r="B7" s="616"/>
      <c r="C7" s="616"/>
      <c r="D7" s="616"/>
      <c r="E7" s="616"/>
      <c r="F7" s="616"/>
      <c r="G7" s="616"/>
      <c r="H7" s="616"/>
      <c r="K7" s="127">
        <f t="shared" ref="K7:P7" si="0">K15-K34</f>
        <v>-761342</v>
      </c>
      <c r="L7" s="127">
        <f t="shared" si="0"/>
        <v>-1015711</v>
      </c>
      <c r="M7" s="127">
        <f t="shared" si="0"/>
        <v>159415</v>
      </c>
      <c r="N7" s="127">
        <f t="shared" si="0"/>
        <v>0</v>
      </c>
      <c r="O7" s="127">
        <f t="shared" si="0"/>
        <v>35854059</v>
      </c>
      <c r="P7" s="127">
        <f t="shared" si="0"/>
        <v>-35854059</v>
      </c>
    </row>
    <row r="8" spans="1:16" ht="6.75" hidden="1" customHeight="1"/>
    <row r="9" spans="1:16" ht="9" customHeight="1">
      <c r="A9" s="11"/>
      <c r="B9" s="4"/>
      <c r="C9" s="10"/>
      <c r="D9" s="4"/>
      <c r="E9" s="10"/>
      <c r="F9" s="10"/>
      <c r="G9" s="11"/>
      <c r="H9" s="797" t="s">
        <v>40</v>
      </c>
      <c r="I9" s="126"/>
    </row>
    <row r="10" spans="1:16" ht="14.25" customHeight="1">
      <c r="A10" s="793" t="s">
        <v>41</v>
      </c>
      <c r="B10" s="795"/>
      <c r="C10" s="803" t="s">
        <v>51</v>
      </c>
      <c r="D10" s="795" t="s">
        <v>52</v>
      </c>
      <c r="E10" s="803" t="s">
        <v>53</v>
      </c>
      <c r="F10" s="803" t="s">
        <v>54</v>
      </c>
      <c r="G10" s="793" t="s">
        <v>42</v>
      </c>
      <c r="H10" s="798"/>
      <c r="I10" s="126"/>
      <c r="K10" s="174" t="s">
        <v>188</v>
      </c>
      <c r="L10" s="174" t="s">
        <v>189</v>
      </c>
      <c r="M10" s="800" t="s">
        <v>204</v>
      </c>
      <c r="N10" s="805" t="s">
        <v>216</v>
      </c>
      <c r="O10" s="802" t="s">
        <v>214</v>
      </c>
    </row>
    <row r="11" spans="1:16" ht="13.8">
      <c r="A11" s="794"/>
      <c r="B11" s="796"/>
      <c r="C11" s="804"/>
      <c r="D11" s="796"/>
      <c r="E11" s="804"/>
      <c r="F11" s="804"/>
      <c r="G11" s="794"/>
      <c r="H11" s="799"/>
      <c r="I11" s="126"/>
      <c r="M11" s="801"/>
      <c r="N11" s="806"/>
      <c r="O11" s="801"/>
      <c r="P11" s="214" t="s">
        <v>215</v>
      </c>
    </row>
    <row r="12" spans="1:16" ht="12.75" hidden="1" customHeight="1">
      <c r="H12" s="100"/>
      <c r="I12" s="126"/>
    </row>
    <row r="13" spans="1:16" ht="12.75" hidden="1" customHeight="1">
      <c r="H13" s="13"/>
      <c r="I13" s="13"/>
    </row>
    <row r="14" spans="1:16" ht="12.75" hidden="1" customHeight="1">
      <c r="H14" s="13"/>
      <c r="I14" s="13"/>
    </row>
    <row r="15" spans="1:16" ht="25.5" customHeight="1">
      <c r="A15" s="78" t="s">
        <v>43</v>
      </c>
      <c r="B15" s="79"/>
      <c r="C15" s="194"/>
      <c r="D15" s="194"/>
      <c r="E15" s="194"/>
      <c r="F15" s="194"/>
      <c r="G15" s="235"/>
      <c r="H15" s="194"/>
      <c r="I15" s="13"/>
      <c r="J15" s="127">
        <f>D15-E15-H15</f>
        <v>0</v>
      </c>
      <c r="K15" s="216">
        <f>D15-[4]固定項目!D15</f>
        <v>-761342</v>
      </c>
      <c r="L15" s="216">
        <f>E15-[4]固定項目!E15</f>
        <v>-1015711</v>
      </c>
      <c r="M15" s="216">
        <f>SUM(M18:M36)</f>
        <v>159415</v>
      </c>
      <c r="N15" s="216">
        <f>SUM(N18:N36)</f>
        <v>0</v>
      </c>
      <c r="O15" s="216">
        <f>SUM(O18:O36)</f>
        <v>35854059</v>
      </c>
      <c r="P15" s="219">
        <f>SUM(P18:P36)</f>
        <v>-35854059</v>
      </c>
    </row>
    <row r="16" spans="1:16" ht="21" hidden="1" customHeight="1">
      <c r="A16" s="17"/>
      <c r="B16" s="17"/>
      <c r="C16" s="195"/>
      <c r="D16" s="195"/>
      <c r="E16" s="195"/>
      <c r="F16" s="195"/>
      <c r="G16" s="235"/>
      <c r="H16" s="195"/>
      <c r="I16" s="13"/>
      <c r="J16" s="127">
        <f t="shared" ref="J16:J36" si="1">D16-E16-H16</f>
        <v>0</v>
      </c>
      <c r="K16" s="217">
        <f>D16-[4]固定項目!D16</f>
        <v>0</v>
      </c>
      <c r="L16" s="217">
        <f>E16-[4]固定項目!E16</f>
        <v>0</v>
      </c>
      <c r="P16" s="219"/>
    </row>
    <row r="17" spans="1:18" ht="21" hidden="1" customHeight="1">
      <c r="A17" s="17"/>
      <c r="B17" s="17"/>
      <c r="C17" s="195"/>
      <c r="D17" s="195"/>
      <c r="E17" s="195"/>
      <c r="F17" s="195"/>
      <c r="G17" s="235"/>
      <c r="H17" s="195"/>
      <c r="I17" s="13"/>
      <c r="J17" s="127">
        <f t="shared" si="1"/>
        <v>0</v>
      </c>
      <c r="K17" s="217">
        <f>D17-[4]固定項目!D17</f>
        <v>0</v>
      </c>
      <c r="L17" s="217">
        <f>E17-[4]固定項目!E17</f>
        <v>0</v>
      </c>
      <c r="P17" s="219"/>
    </row>
    <row r="18" spans="1:18" ht="26.25" customHeight="1">
      <c r="A18" s="18"/>
      <c r="B18" s="80" t="s">
        <v>168</v>
      </c>
      <c r="C18" s="195"/>
      <c r="D18" s="195"/>
      <c r="E18" s="195"/>
      <c r="F18" s="195"/>
      <c r="G18" s="235"/>
      <c r="H18" s="195"/>
      <c r="I18" s="13"/>
      <c r="J18" s="127">
        <f t="shared" si="1"/>
        <v>0</v>
      </c>
      <c r="K18" s="217">
        <f>D18-[5]固定項目!D18</f>
        <v>0</v>
      </c>
      <c r="L18" s="217">
        <f>E18-[5]固定項目!E18</f>
        <v>0</v>
      </c>
      <c r="O18" s="218">
        <f>M18-N18+[5]固定項目!O18</f>
        <v>0</v>
      </c>
      <c r="P18" s="219"/>
    </row>
    <row r="19" spans="1:18" ht="21" hidden="1" customHeight="1">
      <c r="A19" s="17"/>
      <c r="B19" s="17"/>
      <c r="C19" s="195"/>
      <c r="D19" s="195"/>
      <c r="E19" s="195"/>
      <c r="F19" s="195"/>
      <c r="G19" s="235"/>
      <c r="H19" s="195"/>
      <c r="I19" s="13"/>
      <c r="J19" s="127">
        <f t="shared" si="1"/>
        <v>0</v>
      </c>
      <c r="K19" s="217">
        <f>D19-[5]固定項目!D20</f>
        <v>0</v>
      </c>
      <c r="L19" s="217">
        <f>E19-[5]固定項目!E20</f>
        <v>0</v>
      </c>
      <c r="O19" s="218">
        <f>M19-N19+[5]固定項目!O20</f>
        <v>0</v>
      </c>
      <c r="P19" s="219"/>
    </row>
    <row r="20" spans="1:18" ht="21" customHeight="1">
      <c r="A20" s="19"/>
      <c r="B20" s="81" t="s">
        <v>44</v>
      </c>
      <c r="C20" s="194"/>
      <c r="D20" s="194"/>
      <c r="E20" s="194"/>
      <c r="F20" s="194"/>
      <c r="G20" s="235"/>
      <c r="H20" s="194"/>
      <c r="I20" s="13"/>
      <c r="J20" s="127">
        <f t="shared" si="1"/>
        <v>0</v>
      </c>
      <c r="K20" s="217">
        <f>D20-[5]固定項目!D21</f>
        <v>0</v>
      </c>
      <c r="L20" s="217">
        <f>E20-[5]固定項目!E21</f>
        <v>0</v>
      </c>
      <c r="O20" s="218">
        <f>M20-N20+[5]固定項目!O21</f>
        <v>0</v>
      </c>
      <c r="P20" s="219">
        <f>C20+D20-E20-O20</f>
        <v>0</v>
      </c>
      <c r="Q20" s="295">
        <v>9760300</v>
      </c>
      <c r="R20" s="296">
        <f>P20-Q20</f>
        <v>-9760300</v>
      </c>
    </row>
    <row r="21" spans="1:18" ht="21" hidden="1" customHeight="1">
      <c r="A21" s="17"/>
      <c r="B21" s="17"/>
      <c r="C21" s="195"/>
      <c r="D21" s="195"/>
      <c r="E21" s="195"/>
      <c r="F21" s="195"/>
      <c r="G21" s="235"/>
      <c r="H21" s="195"/>
      <c r="I21" s="13"/>
      <c r="J21" s="127">
        <f t="shared" si="1"/>
        <v>0</v>
      </c>
      <c r="K21" s="217">
        <f>D21-[5]固定項目!D23</f>
        <v>0</v>
      </c>
      <c r="L21" s="217">
        <f>E21-[5]固定項目!E23</f>
        <v>0</v>
      </c>
      <c r="O21" s="218">
        <f>M21-N21+[5]固定項目!O23</f>
        <v>0</v>
      </c>
      <c r="P21" s="219">
        <f t="shared" ref="P21:P42" si="2">C21+D21-E21-O21</f>
        <v>0</v>
      </c>
      <c r="R21" s="296">
        <f t="shared" ref="R21:R30" si="3">P21-Q21</f>
        <v>0</v>
      </c>
    </row>
    <row r="22" spans="1:18" ht="21" customHeight="1">
      <c r="A22" s="19"/>
      <c r="B22" s="81" t="s">
        <v>45</v>
      </c>
      <c r="C22" s="194"/>
      <c r="D22" s="195"/>
      <c r="E22" s="195"/>
      <c r="F22" s="194"/>
      <c r="G22" s="235"/>
      <c r="H22" s="195"/>
      <c r="I22" s="13"/>
      <c r="J22" s="127">
        <f t="shared" si="1"/>
        <v>0</v>
      </c>
      <c r="K22" s="217">
        <f>D22-[5]固定項目!D24</f>
        <v>-65606</v>
      </c>
      <c r="L22" s="217">
        <f>E22-[5]固定項目!E24</f>
        <v>0</v>
      </c>
      <c r="M22" s="201">
        <v>32803</v>
      </c>
      <c r="O22" s="218">
        <f>M22-N22+[5]固定項目!O24</f>
        <v>2027157</v>
      </c>
      <c r="P22" s="219">
        <f t="shared" si="2"/>
        <v>-2027157</v>
      </c>
      <c r="Q22" s="295">
        <v>3532484</v>
      </c>
      <c r="R22" s="296">
        <f t="shared" si="3"/>
        <v>-5559641</v>
      </c>
    </row>
    <row r="23" spans="1:18" ht="21" hidden="1" customHeight="1">
      <c r="A23" s="17"/>
      <c r="B23" s="17"/>
      <c r="C23" s="195"/>
      <c r="D23" s="195"/>
      <c r="E23" s="195"/>
      <c r="F23" s="195"/>
      <c r="G23" s="235"/>
      <c r="H23" s="195"/>
      <c r="I23" s="13"/>
      <c r="J23" s="127">
        <f t="shared" si="1"/>
        <v>0</v>
      </c>
      <c r="K23" s="217">
        <f>D23-[5]固定項目!D26</f>
        <v>0</v>
      </c>
      <c r="L23" s="217">
        <f>E23-[5]固定項目!E26</f>
        <v>0</v>
      </c>
      <c r="O23" s="218">
        <f>M23-N23+[5]固定項目!O26</f>
        <v>0</v>
      </c>
      <c r="P23" s="219">
        <f t="shared" si="2"/>
        <v>0</v>
      </c>
      <c r="R23" s="296">
        <f t="shared" si="3"/>
        <v>0</v>
      </c>
    </row>
    <row r="24" spans="1:18" ht="21" customHeight="1">
      <c r="A24" s="19"/>
      <c r="B24" s="81" t="s">
        <v>46</v>
      </c>
      <c r="C24" s="194"/>
      <c r="D24" s="195"/>
      <c r="E24" s="194"/>
      <c r="F24" s="194"/>
      <c r="G24" s="235"/>
      <c r="H24" s="194"/>
      <c r="I24" s="13"/>
      <c r="J24" s="127">
        <f t="shared" si="1"/>
        <v>0</v>
      </c>
      <c r="K24" s="217">
        <f>D24-[5]固定項目!D27</f>
        <v>0</v>
      </c>
      <c r="L24" s="217">
        <f>E24-[5]固定項目!E27</f>
        <v>-462500</v>
      </c>
      <c r="M24" s="201">
        <v>83429</v>
      </c>
      <c r="O24" s="218">
        <f>M24-N24+[5]固定項目!O27</f>
        <v>24356499</v>
      </c>
      <c r="P24" s="219">
        <f t="shared" si="2"/>
        <v>-24356499</v>
      </c>
      <c r="Q24" s="295">
        <v>20166512</v>
      </c>
      <c r="R24" s="296">
        <f t="shared" si="3"/>
        <v>-44523011</v>
      </c>
    </row>
    <row r="25" spans="1:18" ht="21" hidden="1" customHeight="1">
      <c r="A25" s="17"/>
      <c r="B25" s="17"/>
      <c r="C25" s="195"/>
      <c r="D25" s="195"/>
      <c r="E25" s="195"/>
      <c r="F25" s="195"/>
      <c r="G25" s="235"/>
      <c r="H25" s="195"/>
      <c r="I25" s="13"/>
      <c r="J25" s="127">
        <f t="shared" si="1"/>
        <v>0</v>
      </c>
      <c r="K25" s="217">
        <f>D25-[5]固定項目!D29</f>
        <v>0</v>
      </c>
      <c r="L25" s="217">
        <f>E25-[5]固定項目!E29</f>
        <v>0</v>
      </c>
      <c r="O25" s="218">
        <f>M25-N25+[5]固定項目!O29</f>
        <v>0</v>
      </c>
      <c r="P25" s="219">
        <f t="shared" si="2"/>
        <v>0</v>
      </c>
      <c r="R25" s="296">
        <f t="shared" si="3"/>
        <v>0</v>
      </c>
    </row>
    <row r="26" spans="1:18" ht="21" customHeight="1">
      <c r="A26" s="19"/>
      <c r="B26" s="81" t="s">
        <v>47</v>
      </c>
      <c r="C26" s="194"/>
      <c r="D26" s="194"/>
      <c r="E26" s="194"/>
      <c r="F26" s="194"/>
      <c r="G26" s="235"/>
      <c r="H26" s="194"/>
      <c r="I26" s="13"/>
      <c r="J26" s="127">
        <f t="shared" si="1"/>
        <v>0</v>
      </c>
      <c r="K26" s="217">
        <f>D26-[5]固定項目!D30</f>
        <v>-112736</v>
      </c>
      <c r="L26" s="217">
        <f>E26-[5]固定項目!E30</f>
        <v>-343611</v>
      </c>
      <c r="M26" s="201">
        <v>24242</v>
      </c>
      <c r="O26" s="218">
        <f>M26-N26+[5]固定項目!O30</f>
        <v>4960805</v>
      </c>
      <c r="P26" s="219">
        <f t="shared" si="2"/>
        <v>-4960805</v>
      </c>
      <c r="Q26" s="295">
        <v>1123223</v>
      </c>
      <c r="R26" s="296">
        <f t="shared" si="3"/>
        <v>-6084028</v>
      </c>
    </row>
    <row r="27" spans="1:18" ht="21" hidden="1" customHeight="1">
      <c r="A27" s="17"/>
      <c r="B27" s="17"/>
      <c r="C27" s="195"/>
      <c r="D27" s="195"/>
      <c r="E27" s="195"/>
      <c r="F27" s="195"/>
      <c r="G27" s="235"/>
      <c r="H27" s="195"/>
      <c r="I27" s="13"/>
      <c r="J27" s="127">
        <f t="shared" si="1"/>
        <v>0</v>
      </c>
      <c r="K27" s="217">
        <f>D27-[5]固定項目!D32</f>
        <v>0</v>
      </c>
      <c r="L27" s="217">
        <f>E27-[5]固定項目!E32</f>
        <v>0</v>
      </c>
      <c r="O27" s="218">
        <f>M27-N27+[5]固定項目!O32</f>
        <v>0</v>
      </c>
      <c r="P27" s="219">
        <f t="shared" si="2"/>
        <v>0</v>
      </c>
      <c r="R27" s="296">
        <f t="shared" si="3"/>
        <v>0</v>
      </c>
    </row>
    <row r="28" spans="1:18" ht="21" customHeight="1">
      <c r="A28" s="19"/>
      <c r="B28" s="81" t="s">
        <v>48</v>
      </c>
      <c r="C28" s="194"/>
      <c r="D28" s="195"/>
      <c r="E28" s="194"/>
      <c r="F28" s="194"/>
      <c r="G28" s="235"/>
      <c r="H28" s="194"/>
      <c r="I28" s="13"/>
      <c r="J28" s="127">
        <f t="shared" si="1"/>
        <v>0</v>
      </c>
      <c r="K28" s="217">
        <f>D28-[5]固定項目!D33</f>
        <v>0</v>
      </c>
      <c r="L28" s="217">
        <f>E28-[5]固定項目!E33</f>
        <v>-98000</v>
      </c>
      <c r="M28" s="201">
        <v>5018</v>
      </c>
      <c r="O28" s="218">
        <f>M28-N28+[5]固定項目!O33</f>
        <v>707188</v>
      </c>
      <c r="P28" s="219">
        <f t="shared" si="2"/>
        <v>-707188</v>
      </c>
      <c r="Q28" s="295">
        <v>148230</v>
      </c>
      <c r="R28" s="296">
        <f t="shared" si="3"/>
        <v>-855418</v>
      </c>
    </row>
    <row r="29" spans="1:18" ht="21" hidden="1" customHeight="1">
      <c r="A29" s="17"/>
      <c r="B29" s="17"/>
      <c r="C29" s="195"/>
      <c r="D29" s="195"/>
      <c r="E29" s="195"/>
      <c r="F29" s="195"/>
      <c r="G29" s="235"/>
      <c r="H29" s="195"/>
      <c r="I29" s="13"/>
      <c r="J29" s="127">
        <f t="shared" si="1"/>
        <v>0</v>
      </c>
      <c r="K29" s="217">
        <f>D29-[5]固定項目!D35</f>
        <v>0</v>
      </c>
      <c r="L29" s="217">
        <f>E29-[5]固定項目!E35</f>
        <v>0</v>
      </c>
      <c r="O29" s="218">
        <f>M29-N29+[5]固定項目!O35</f>
        <v>0</v>
      </c>
      <c r="P29" s="219">
        <f t="shared" si="2"/>
        <v>0</v>
      </c>
      <c r="R29" s="296">
        <f t="shared" si="3"/>
        <v>0</v>
      </c>
    </row>
    <row r="30" spans="1:18" ht="21" customHeight="1">
      <c r="A30" s="19"/>
      <c r="B30" s="81" t="s">
        <v>198</v>
      </c>
      <c r="C30" s="194"/>
      <c r="D30" s="194"/>
      <c r="E30" s="194"/>
      <c r="F30" s="194"/>
      <c r="G30" s="235"/>
      <c r="H30" s="194"/>
      <c r="I30" s="13"/>
      <c r="J30" s="127">
        <f t="shared" si="1"/>
        <v>0</v>
      </c>
      <c r="K30" s="217">
        <f>D30-[5]固定項目!D36</f>
        <v>-596000</v>
      </c>
      <c r="L30" s="217">
        <f>E30-[5]固定項目!E36</f>
        <v>-111600</v>
      </c>
      <c r="M30" s="201">
        <v>13923</v>
      </c>
      <c r="O30" s="218">
        <f>M30-N30+[5]固定項目!O36</f>
        <v>3802410</v>
      </c>
      <c r="P30" s="219">
        <f t="shared" si="2"/>
        <v>-3802410</v>
      </c>
      <c r="Q30" s="295">
        <v>667523</v>
      </c>
      <c r="R30" s="296">
        <f t="shared" si="3"/>
        <v>-4469933</v>
      </c>
    </row>
    <row r="31" spans="1:18" ht="21" hidden="1" customHeight="1">
      <c r="A31" s="17"/>
      <c r="B31" s="17"/>
      <c r="C31" s="195"/>
      <c r="D31" s="195"/>
      <c r="E31" s="195"/>
      <c r="F31" s="195"/>
      <c r="G31" s="235"/>
      <c r="H31" s="195"/>
      <c r="I31" s="13"/>
      <c r="J31" s="127">
        <f t="shared" si="1"/>
        <v>0</v>
      </c>
      <c r="K31" s="217">
        <f>D31-[5]固定項目!D38</f>
        <v>0</v>
      </c>
      <c r="L31" s="217">
        <f>E31-[5]固定項目!E38</f>
        <v>0</v>
      </c>
      <c r="O31" s="218">
        <f>M31-N31+[5]固定項目!O38</f>
        <v>0</v>
      </c>
      <c r="P31" s="213">
        <f t="shared" si="2"/>
        <v>0</v>
      </c>
    </row>
    <row r="32" spans="1:18" ht="21" customHeight="1">
      <c r="A32" s="19"/>
      <c r="B32" s="81" t="s">
        <v>49</v>
      </c>
      <c r="C32" s="195"/>
      <c r="D32" s="195"/>
      <c r="E32" s="195"/>
      <c r="F32" s="195"/>
      <c r="G32" s="235"/>
      <c r="H32" s="195"/>
      <c r="I32" s="13"/>
      <c r="J32" s="127">
        <f t="shared" si="1"/>
        <v>0</v>
      </c>
      <c r="K32" s="217">
        <f>D32-[5]固定項目!D39</f>
        <v>0</v>
      </c>
      <c r="L32" s="217">
        <f>E32-[5]固定項目!E39</f>
        <v>0</v>
      </c>
      <c r="O32" s="218">
        <f>M32-N32+[5]固定項目!O39</f>
        <v>0</v>
      </c>
      <c r="P32" s="213">
        <f t="shared" si="2"/>
        <v>0</v>
      </c>
    </row>
    <row r="33" spans="1:16" ht="21" hidden="1" customHeight="1">
      <c r="A33" s="17"/>
      <c r="B33" s="17"/>
      <c r="C33" s="195"/>
      <c r="D33" s="195"/>
      <c r="E33" s="195"/>
      <c r="F33" s="195"/>
      <c r="G33" s="235"/>
      <c r="H33" s="195"/>
      <c r="I33" s="13"/>
      <c r="J33" s="127">
        <f t="shared" si="1"/>
        <v>0</v>
      </c>
      <c r="K33" s="217">
        <f>D33-[5]固定項目!D41</f>
        <v>0</v>
      </c>
      <c r="L33" s="217">
        <f>E33-[5]固定項目!E41</f>
        <v>0</v>
      </c>
      <c r="O33" s="218">
        <f>M33-N33+[5]固定項目!O41</f>
        <v>0</v>
      </c>
      <c r="P33" s="213">
        <f t="shared" si="2"/>
        <v>0</v>
      </c>
    </row>
    <row r="34" spans="1:16" ht="21" customHeight="1">
      <c r="A34" s="19"/>
      <c r="B34" s="81" t="s">
        <v>199</v>
      </c>
      <c r="C34" s="194"/>
      <c r="D34" s="195"/>
      <c r="E34" s="195"/>
      <c r="F34" s="194"/>
      <c r="G34" s="235"/>
      <c r="H34" s="195"/>
      <c r="I34" s="13"/>
      <c r="J34" s="127">
        <f t="shared" si="1"/>
        <v>0</v>
      </c>
      <c r="K34" s="217">
        <f>D34-[5]固定項目!D42</f>
        <v>0</v>
      </c>
      <c r="L34" s="217">
        <f>E34-[5]固定項目!E42</f>
        <v>0</v>
      </c>
      <c r="M34" s="215"/>
      <c r="N34" s="215">
        <f>E34</f>
        <v>0</v>
      </c>
      <c r="O34" s="218">
        <f>M34-N34+[5]固定項目!O42</f>
        <v>0</v>
      </c>
      <c r="P34" s="213">
        <f t="shared" si="2"/>
        <v>0</v>
      </c>
    </row>
    <row r="35" spans="1:16" ht="21" hidden="1" customHeight="1">
      <c r="A35" s="17"/>
      <c r="B35" s="17"/>
      <c r="C35" s="195"/>
      <c r="D35" s="195"/>
      <c r="E35" s="195"/>
      <c r="F35" s="195"/>
      <c r="G35" s="235"/>
      <c r="H35" s="195"/>
      <c r="I35" s="13"/>
      <c r="J35" s="127">
        <f t="shared" si="1"/>
        <v>0</v>
      </c>
      <c r="K35" s="217">
        <f>D35-[5]固定項目!D44</f>
        <v>0</v>
      </c>
      <c r="L35" s="217">
        <f>E35-[5]固定項目!E44</f>
        <v>0</v>
      </c>
      <c r="O35" s="218">
        <f>M35-N35+[5]固定項目!O44</f>
        <v>0</v>
      </c>
      <c r="P35" s="213">
        <f t="shared" si="2"/>
        <v>0</v>
      </c>
    </row>
    <row r="36" spans="1:16" ht="21" customHeight="1">
      <c r="A36" s="19"/>
      <c r="B36" s="81" t="s">
        <v>50</v>
      </c>
      <c r="C36" s="195"/>
      <c r="D36" s="195"/>
      <c r="E36" s="195"/>
      <c r="F36" s="195"/>
      <c r="G36" s="236"/>
      <c r="H36" s="195"/>
      <c r="I36" s="13"/>
      <c r="J36" s="127">
        <f t="shared" si="1"/>
        <v>0</v>
      </c>
      <c r="K36" s="217">
        <f>D36-[5]固定項目!D45</f>
        <v>0</v>
      </c>
      <c r="L36" s="217">
        <f>E36-[5]固定項目!E45</f>
        <v>0</v>
      </c>
      <c r="O36" s="218">
        <f>M36-N36+[5]固定項目!O45</f>
        <v>0</v>
      </c>
      <c r="P36" s="213">
        <f t="shared" si="2"/>
        <v>0</v>
      </c>
    </row>
    <row r="37" spans="1:16" ht="21" hidden="1" customHeight="1">
      <c r="A37" s="197"/>
      <c r="B37" s="198"/>
      <c r="C37" s="13"/>
      <c r="D37" s="13"/>
      <c r="E37" s="13"/>
      <c r="F37" s="13"/>
      <c r="G37" s="237"/>
      <c r="H37" s="13"/>
      <c r="O37" s="218">
        <f>M37-N37+[5]固定項目!O47</f>
        <v>0</v>
      </c>
      <c r="P37" s="213">
        <f t="shared" si="2"/>
        <v>0</v>
      </c>
    </row>
    <row r="38" spans="1:16" ht="21" customHeight="1">
      <c r="A38" s="197"/>
      <c r="B38" s="199" t="s">
        <v>200</v>
      </c>
      <c r="C38" s="13"/>
      <c r="D38" s="13"/>
      <c r="E38" s="13"/>
      <c r="F38" s="13"/>
      <c r="G38" s="237"/>
      <c r="H38" s="13"/>
      <c r="O38" s="218">
        <f>M38-N38+[5]固定項目!O48</f>
        <v>0</v>
      </c>
      <c r="P38" s="213">
        <f t="shared" si="2"/>
        <v>0</v>
      </c>
    </row>
    <row r="39" spans="1:16" ht="21" hidden="1" customHeight="1">
      <c r="A39" s="197"/>
      <c r="B39" s="198"/>
      <c r="C39" s="13"/>
      <c r="D39" s="13"/>
      <c r="E39" s="13"/>
      <c r="F39" s="13"/>
      <c r="G39" s="237"/>
      <c r="H39" s="13"/>
      <c r="O39" s="218">
        <f>M39-N39+[5]固定項目!O50</f>
        <v>0</v>
      </c>
      <c r="P39" s="213">
        <f t="shared" si="2"/>
        <v>0</v>
      </c>
    </row>
    <row r="40" spans="1:16" ht="21" customHeight="1">
      <c r="A40" s="197"/>
      <c r="B40" s="199" t="s">
        <v>201</v>
      </c>
      <c r="C40" s="13"/>
      <c r="D40" s="13"/>
      <c r="E40" s="13"/>
      <c r="F40" s="13"/>
      <c r="G40" s="237"/>
      <c r="H40" s="13"/>
      <c r="O40" s="218">
        <f>M40-N40+[5]固定項目!O51</f>
        <v>0</v>
      </c>
      <c r="P40" s="213">
        <f t="shared" si="2"/>
        <v>0</v>
      </c>
    </row>
    <row r="41" spans="1:16" ht="21" hidden="1" customHeight="1">
      <c r="A41" s="197"/>
      <c r="B41" s="198"/>
      <c r="C41" s="13"/>
      <c r="D41" s="13"/>
      <c r="E41" s="13"/>
      <c r="F41" s="13"/>
      <c r="G41" s="237"/>
      <c r="H41" s="13"/>
      <c r="O41" s="218">
        <f>M41-N41+[5]固定項目!O53</f>
        <v>0</v>
      </c>
      <c r="P41" s="213">
        <f t="shared" si="2"/>
        <v>0</v>
      </c>
    </row>
    <row r="42" spans="1:16" ht="21" customHeight="1">
      <c r="A42" s="197"/>
      <c r="B42" s="200" t="s">
        <v>202</v>
      </c>
      <c r="C42" s="13"/>
      <c r="D42" s="13"/>
      <c r="E42" s="13"/>
      <c r="F42" s="13"/>
      <c r="G42" s="237"/>
      <c r="H42" s="13"/>
      <c r="O42" s="218">
        <f>M42-N42+[5]固定項目!O54</f>
        <v>0</v>
      </c>
      <c r="P42" s="213">
        <f t="shared" si="2"/>
        <v>0</v>
      </c>
    </row>
    <row r="43" spans="1:16" ht="12.75" hidden="1" customHeight="1"/>
  </sheetData>
  <mergeCells count="14">
    <mergeCell ref="M10:M11"/>
    <mergeCell ref="O10:O11"/>
    <mergeCell ref="C10:C11"/>
    <mergeCell ref="D10:D11"/>
    <mergeCell ref="E10:E11"/>
    <mergeCell ref="F10:F11"/>
    <mergeCell ref="N10:N11"/>
    <mergeCell ref="A1:H1"/>
    <mergeCell ref="G10:G11"/>
    <mergeCell ref="A4:H4"/>
    <mergeCell ref="A6:H6"/>
    <mergeCell ref="A7:H7"/>
    <mergeCell ref="A10:B11"/>
    <mergeCell ref="H9:H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opLeftCell="B1" zoomScale="90" zoomScaleNormal="90" workbookViewId="0">
      <selection activeCell="C21" sqref="C21"/>
    </sheetView>
  </sheetViews>
  <sheetFormatPr defaultRowHeight="13.8"/>
  <cols>
    <col min="1" max="1" width="47.44140625" customWidth="1"/>
    <col min="2" max="2" width="60.6640625" customWidth="1"/>
    <col min="3" max="3" width="21.44140625" style="150" bestFit="1" customWidth="1"/>
    <col min="4" max="5" width="11.5546875" style="132" customWidth="1"/>
    <col min="6" max="6" width="12.88671875" style="132" bestFit="1" customWidth="1"/>
    <col min="7" max="7" width="17.88671875" style="132" customWidth="1"/>
    <col min="8" max="8" width="9.5546875" customWidth="1"/>
  </cols>
  <sheetData>
    <row r="1" spans="1:8">
      <c r="A1" s="584" t="s">
        <v>143</v>
      </c>
      <c r="B1" s="584"/>
    </row>
    <row r="2" spans="1:8">
      <c r="A2" s="585" t="s">
        <v>144</v>
      </c>
      <c r="B2" s="584"/>
    </row>
    <row r="3" spans="1:8">
      <c r="A3" s="584" t="s">
        <v>145</v>
      </c>
      <c r="B3" s="584"/>
    </row>
    <row r="4" spans="1:8" ht="27.6">
      <c r="A4" s="584" t="s">
        <v>146</v>
      </c>
      <c r="B4" s="584"/>
      <c r="C4" s="151" t="s">
        <v>178</v>
      </c>
      <c r="D4" s="163" t="s">
        <v>179</v>
      </c>
      <c r="E4" s="132" t="s">
        <v>181</v>
      </c>
      <c r="F4" s="163" t="s">
        <v>180</v>
      </c>
    </row>
    <row r="5" spans="1:8">
      <c r="A5" s="585" t="s">
        <v>147</v>
      </c>
      <c r="B5" s="584"/>
      <c r="C5" s="152" t="e">
        <f>VLOOKUP("應付費用",平衡!$N$13:$U$107,4,0)</f>
        <v>#N/A</v>
      </c>
      <c r="D5" s="153">
        <f>縣庫對帳!P6</f>
        <v>343904</v>
      </c>
      <c r="E5" s="153">
        <v>40000</v>
      </c>
      <c r="F5" s="153">
        <f>庫款差額!C8+庫款差額!C15-庫款差額!C18-庫款差額!C21</f>
        <v>9724000</v>
      </c>
    </row>
    <row r="6" spans="1:8" ht="14.4" thickBot="1">
      <c r="A6" s="582" t="s">
        <v>148</v>
      </c>
      <c r="B6" s="583"/>
      <c r="C6" s="150" t="s">
        <v>162</v>
      </c>
      <c r="D6" s="165">
        <f>VLOOKUP("銀行存款-縣庫存款",平衡!$E$13:$H$84,4,0)+VLOOKUP("零用及週轉金",平衡!$D$13:$H$84,5,0)</f>
        <v>6881659</v>
      </c>
      <c r="E6" s="165" t="e">
        <f>VLOOKUP("基金餘額",平衡!$K$13:$U$107,7,0)+C5</f>
        <v>#N/A</v>
      </c>
      <c r="F6" s="136" t="s">
        <v>161</v>
      </c>
    </row>
    <row r="7" spans="1:8" ht="14.4" thickBot="1">
      <c r="A7" s="582" t="s">
        <v>149</v>
      </c>
      <c r="B7" s="583"/>
      <c r="C7" s="150" t="s">
        <v>163</v>
      </c>
      <c r="D7" s="165">
        <f>VLOOKUP("銀行存款-專戶存款",平衡!$E$13:$H$84,4,0)+VLOOKUP("其他預付款",平衡!$D$13:$H$84,5,0)</f>
        <v>9826154</v>
      </c>
      <c r="E7" s="165" t="e">
        <f>VLOOKUP("應付代收款",平衡!$N$13:$U$84,7,0)+VLOOKUP("存入保證金",平衡!$N$13:$U$84,7,0)</f>
        <v>#N/A</v>
      </c>
      <c r="F7" s="136" t="s">
        <v>164</v>
      </c>
    </row>
    <row r="8" spans="1:8" ht="20.399999999999999" thickBot="1">
      <c r="A8" s="65" t="s">
        <v>123</v>
      </c>
      <c r="B8" s="66" t="s">
        <v>124</v>
      </c>
      <c r="C8" s="150" t="s">
        <v>160</v>
      </c>
      <c r="D8" s="166">
        <f>VLOOKUP("合計：",平衡!$A$13:$H$84,8,0)</f>
        <v>354963402</v>
      </c>
      <c r="E8" s="166" t="e">
        <f>VLOOKUP("合計：",平衡!$K$13:$U$84,10,0)</f>
        <v>#N/A</v>
      </c>
    </row>
    <row r="9" spans="1:8" ht="16.8" thickBot="1">
      <c r="A9" s="61" t="s">
        <v>125</v>
      </c>
      <c r="B9" s="62" t="s">
        <v>126</v>
      </c>
      <c r="C9" s="150" t="s">
        <v>167</v>
      </c>
      <c r="D9" s="166">
        <f>VLOOKUP("基金用途",餘絀表!$C$16:$T$48,18,0)</f>
        <v>108261197</v>
      </c>
      <c r="E9" s="166">
        <f>VLOOKUP("合       計",各項費用!$D$12:$Q$86,14)</f>
        <v>108261197</v>
      </c>
      <c r="F9" s="166" t="e">
        <f>縣庫對帳!P3</f>
        <v>#N/A</v>
      </c>
    </row>
    <row r="10" spans="1:8" ht="33" thickBot="1">
      <c r="A10" s="61" t="s">
        <v>127</v>
      </c>
      <c r="B10" s="62" t="s">
        <v>128</v>
      </c>
      <c r="C10" s="150" t="s">
        <v>315</v>
      </c>
      <c r="D10" s="166">
        <f>VLOOKUP("基金來源",餘絀表!$C$16:$T$48,18,0)</f>
        <v>106731822</v>
      </c>
      <c r="E10" s="166">
        <f>縣庫對帳!N3</f>
        <v>106731822</v>
      </c>
      <c r="F10" s="166"/>
      <c r="G10" s="166"/>
      <c r="H10" s="132" t="e">
        <f>D13-E13</f>
        <v>#N/A</v>
      </c>
    </row>
    <row r="11" spans="1:8" ht="27" customHeight="1">
      <c r="A11" s="577" t="s">
        <v>27</v>
      </c>
      <c r="B11" s="577" t="s">
        <v>129</v>
      </c>
      <c r="C11" s="150" t="s">
        <v>326</v>
      </c>
      <c r="D11" s="166">
        <f>VLOOKUP("政府撥入收入",餘絀表!$C$16:$T$48,18,0)</f>
        <v>106310052</v>
      </c>
      <c r="E11" s="166"/>
      <c r="F11" s="166">
        <f>VLOOKUP("政府撥入收入",收支!$B$14:$N$63,13,0)</f>
        <v>106310052</v>
      </c>
      <c r="G11" s="166">
        <f>VLOOKUP("政府撥入收入",對照表!$B$1:$E$29,4,0)</f>
        <v>106310052</v>
      </c>
    </row>
    <row r="12" spans="1:8" ht="27.6">
      <c r="A12" s="580"/>
      <c r="B12" s="580"/>
      <c r="C12" s="150" t="s">
        <v>327</v>
      </c>
      <c r="D12" s="166"/>
      <c r="E12" s="166"/>
      <c r="F12" s="166">
        <f>VLOOKUP("收入",收支!$A$14:$N$63,14,0)</f>
        <v>130105167</v>
      </c>
      <c r="G12" s="166">
        <f>VLOOKUP("基金來源",對照表!$A$1:$E$29,5,0)</f>
        <v>130105167</v>
      </c>
    </row>
    <row r="13" spans="1:8">
      <c r="A13" s="580"/>
      <c r="B13" s="580"/>
      <c r="C13" s="150" t="s">
        <v>312</v>
      </c>
      <c r="D13" s="166" t="e">
        <f>IF(封面!J10=12,0,VLOOKUP($G$13,平衡!$N$13:$U$84,7,0))</f>
        <v>#N/A</v>
      </c>
      <c r="E13" s="166" t="e">
        <f>IF(封面!J10=12,0,VLOOKUP("本期賸餘（短絀）",收支!$A$14:$N$37,14,0))</f>
        <v>#N/A</v>
      </c>
      <c r="F13" s="166">
        <f>IF(封面!K10=12,0,VLOOKUP("本期賸餘(短絀)",對照表!$A$1:$E$29,5,0))</f>
        <v>-1202992</v>
      </c>
      <c r="G13" s="164" t="e">
        <f>IF(E13&gt;=0,"本期賸餘","本期短絀")</f>
        <v>#N/A</v>
      </c>
    </row>
    <row r="14" spans="1:8">
      <c r="A14" s="580"/>
      <c r="B14" s="580"/>
      <c r="C14" s="150" t="s">
        <v>313</v>
      </c>
      <c r="D14" s="166">
        <f>IF(封面!J10=12,0,VLOOKUP("本期賸餘(短絀－)",餘絀表!$C$16:$T$51,18,0))</f>
        <v>-1529375</v>
      </c>
      <c r="E14" s="166"/>
      <c r="F14" s="166">
        <f>IF(封面!K11=12,0,VLOOKUP("本期賸餘(短絀)",對照表!$A$1:$C$29,3,0))</f>
        <v>-1529375</v>
      </c>
      <c r="G14" s="164"/>
    </row>
    <row r="15" spans="1:8">
      <c r="A15" s="580"/>
      <c r="B15" s="580"/>
      <c r="C15" s="150" t="s">
        <v>314</v>
      </c>
      <c r="D15" s="166">
        <f>IF(封面!J12=12,0,VLOOKUP($G$15,平衡!$K$13:$U$84,10,0))</f>
        <v>343074138</v>
      </c>
      <c r="E15" s="166" t="e">
        <f>IF(封面!J12=12,0,VLOOKUP("期末淨資產",收支!$A$14:$N$37,14,0))</f>
        <v>#N/A</v>
      </c>
      <c r="F15" s="166" t="e">
        <f>IF(封面!K12=12,0,VLOOKUP("期末基金餘額",對照表!$A$1:$E$29,5,0))</f>
        <v>#N/A</v>
      </c>
      <c r="G15" s="164" t="s">
        <v>314</v>
      </c>
    </row>
    <row r="16" spans="1:8" ht="14.4" thickBot="1">
      <c r="A16" s="581"/>
      <c r="B16" s="581"/>
      <c r="C16" s="150" t="s">
        <v>152</v>
      </c>
      <c r="D16" s="166">
        <f>VLOOKUP("國民教育計畫",主要業務!$B$15:$J$22,7,0)</f>
        <v>21391587</v>
      </c>
      <c r="E16" s="166">
        <f>VLOOKUP("國民教育計畫",餘絀表!$C$16:$T$48,9,0)</f>
        <v>0</v>
      </c>
    </row>
    <row r="17" spans="1:8">
      <c r="A17" s="577" t="s">
        <v>141</v>
      </c>
      <c r="B17" s="577" t="s">
        <v>130</v>
      </c>
      <c r="C17" s="150" t="s">
        <v>153</v>
      </c>
      <c r="D17" s="166">
        <f>主要業務!H17</f>
        <v>108184197</v>
      </c>
      <c r="E17" s="166">
        <f>VLOOKUP("國民教育計畫",餘絀表!$C$16:$T$48,18,0)</f>
        <v>108184197</v>
      </c>
    </row>
    <row r="18" spans="1:8">
      <c r="A18" s="578"/>
      <c r="B18" s="580"/>
      <c r="C18" s="150" t="s">
        <v>154</v>
      </c>
      <c r="D18" s="166">
        <f>主要業務!H20</f>
        <v>0</v>
      </c>
      <c r="E18" s="166">
        <f>VLOOKUP("建築及設備計畫",餘絀表!$C$16:$T$48,9,0)</f>
        <v>0</v>
      </c>
    </row>
    <row r="19" spans="1:8">
      <c r="A19" s="578"/>
      <c r="B19" s="580"/>
      <c r="C19" s="150" t="s">
        <v>155</v>
      </c>
      <c r="D19" s="166">
        <f>主要業務!H22</f>
        <v>77000</v>
      </c>
      <c r="E19" s="166">
        <f>VLOOKUP("建築及設備計畫",餘絀表!$C$16:$T$48,18,0)</f>
        <v>77000</v>
      </c>
    </row>
    <row r="20" spans="1:8">
      <c r="A20" s="578"/>
      <c r="B20" s="580"/>
      <c r="C20" s="150" t="s">
        <v>316</v>
      </c>
      <c r="D20" s="166">
        <f>VLOOKUP("用人費用",各項費用!$F$12:$Q$100,12,0)</f>
        <v>105900470</v>
      </c>
      <c r="E20" s="166">
        <f>VLOOKUP("人事支出",收支!$B$14:$N$63,13,0)</f>
        <v>105900470</v>
      </c>
      <c r="F20" s="166">
        <f>VLOOKUP("用人費用",對照表!$B$1:$E$29,4,0)</f>
        <v>105900470</v>
      </c>
    </row>
    <row r="21" spans="1:8">
      <c r="A21" s="578"/>
      <c r="B21" s="580"/>
      <c r="C21" s="150" t="s">
        <v>317</v>
      </c>
      <c r="D21" s="166">
        <f>IF(E21=0,0,資產!F10+H21)</f>
        <v>7117339</v>
      </c>
      <c r="E21" s="166">
        <f>VLOOKUP("折舊、折耗及攤銷",收支!$B$14:$N$63,13,0)</f>
        <v>8720046</v>
      </c>
      <c r="F21" s="166">
        <f>VLOOKUP("折舊、折耗及攤銷",對照表!$H$1:$J$29,3,0)</f>
        <v>8720046</v>
      </c>
      <c r="G21" s="370" t="s">
        <v>328</v>
      </c>
      <c r="H21" s="371">
        <f>464532-4645</f>
        <v>459887</v>
      </c>
    </row>
    <row r="22" spans="1:8">
      <c r="A22" s="578"/>
      <c r="B22" s="580"/>
      <c r="C22" s="150" t="s">
        <v>288</v>
      </c>
      <c r="D22" s="165">
        <v>0</v>
      </c>
      <c r="E22" s="165"/>
      <c r="F22" s="135"/>
    </row>
    <row r="23" spans="1:8">
      <c r="A23" s="578"/>
      <c r="B23" s="580"/>
      <c r="C23" s="150" t="s">
        <v>289</v>
      </c>
      <c r="D23" s="165">
        <f>D28-D22-D24-D25-D26-D27</f>
        <v>-5</v>
      </c>
      <c r="E23" s="165"/>
      <c r="F23" s="135" t="s">
        <v>290</v>
      </c>
    </row>
    <row r="24" spans="1:8">
      <c r="A24" s="578"/>
      <c r="B24" s="580"/>
      <c r="C24" s="150" t="s">
        <v>291</v>
      </c>
      <c r="D24" s="165"/>
      <c r="E24" s="165"/>
      <c r="F24" s="135" t="s">
        <v>292</v>
      </c>
    </row>
    <row r="25" spans="1:8">
      <c r="A25" s="578"/>
      <c r="B25" s="580"/>
      <c r="C25" s="150" t="s">
        <v>293</v>
      </c>
      <c r="D25" s="165">
        <v>0</v>
      </c>
      <c r="E25" s="165"/>
      <c r="F25" s="135"/>
    </row>
    <row r="26" spans="1:8" ht="14.4" thickBot="1">
      <c r="A26" s="579"/>
      <c r="B26" s="581"/>
      <c r="C26" s="150" t="s">
        <v>294</v>
      </c>
      <c r="D26" s="165"/>
      <c r="E26" s="165"/>
      <c r="F26" s="135"/>
      <c r="H26" s="133"/>
    </row>
    <row r="27" spans="1:8" ht="33" thickBot="1">
      <c r="A27" s="61" t="s">
        <v>131</v>
      </c>
      <c r="B27" s="62" t="s">
        <v>142</v>
      </c>
      <c r="C27" s="150" t="s">
        <v>295</v>
      </c>
      <c r="D27" s="165">
        <v>5</v>
      </c>
      <c r="E27" s="165"/>
      <c r="F27" s="135"/>
    </row>
    <row r="28" spans="1:8" ht="33" thickBot="1">
      <c r="A28" s="61" t="s">
        <v>66</v>
      </c>
      <c r="B28" s="62" t="s">
        <v>132</v>
      </c>
      <c r="C28" s="150" t="s">
        <v>296</v>
      </c>
      <c r="D28" s="165"/>
      <c r="E28" s="165"/>
      <c r="F28" s="135" t="s">
        <v>297</v>
      </c>
    </row>
    <row r="29" spans="1:8" ht="16.8" thickBot="1">
      <c r="A29" s="61" t="s">
        <v>133</v>
      </c>
      <c r="B29" s="62" t="s">
        <v>134</v>
      </c>
      <c r="D29" s="153"/>
      <c r="E29" s="153"/>
    </row>
    <row r="30" spans="1:8">
      <c r="A30" s="577" t="s">
        <v>135</v>
      </c>
      <c r="B30" s="577" t="s">
        <v>136</v>
      </c>
      <c r="D30" s="166"/>
      <c r="E30" s="166"/>
      <c r="F30" s="153"/>
    </row>
    <row r="31" spans="1:8">
      <c r="A31" s="580"/>
      <c r="B31" s="580"/>
      <c r="D31" s="166"/>
      <c r="E31" s="166"/>
      <c r="F31" s="153"/>
    </row>
    <row r="32" spans="1:8" ht="14.4" thickBot="1">
      <c r="A32" s="579"/>
      <c r="B32" s="579"/>
      <c r="D32" s="166"/>
      <c r="E32" s="166"/>
      <c r="F32" s="153"/>
    </row>
    <row r="33" spans="1:2" ht="14.4" thickBot="1">
      <c r="A33" s="167"/>
      <c r="B33" s="167"/>
    </row>
    <row r="34" spans="1:2" ht="14.4" thickBot="1">
      <c r="A34" s="167"/>
      <c r="B34" s="167"/>
    </row>
    <row r="35" spans="1:2" ht="14.4" thickBot="1">
      <c r="A35" s="167"/>
      <c r="B35" s="167"/>
    </row>
    <row r="36" spans="1:2" ht="20.399999999999999" thickBot="1">
      <c r="A36" s="60"/>
      <c r="B36" s="60"/>
    </row>
    <row r="37" spans="1:2" ht="20.399999999999999" thickBot="1">
      <c r="A37" s="63" t="s">
        <v>123</v>
      </c>
      <c r="B37" s="64" t="s">
        <v>137</v>
      </c>
    </row>
    <row r="38" spans="1:2" ht="16.8" thickBot="1">
      <c r="A38" s="61" t="s">
        <v>138</v>
      </c>
      <c r="B38" s="62" t="s">
        <v>158</v>
      </c>
    </row>
    <row r="39" spans="1:2" ht="33" thickBot="1">
      <c r="A39" s="61" t="s">
        <v>125</v>
      </c>
      <c r="B39" s="62" t="s">
        <v>159</v>
      </c>
    </row>
    <row r="40" spans="1:2" ht="16.8" thickBot="1">
      <c r="A40" s="61" t="s">
        <v>139</v>
      </c>
      <c r="B40" s="62" t="s">
        <v>140</v>
      </c>
    </row>
  </sheetData>
  <mergeCells count="13">
    <mergeCell ref="A7:B7"/>
    <mergeCell ref="A1:B1"/>
    <mergeCell ref="A2:B2"/>
    <mergeCell ref="A3:B3"/>
    <mergeCell ref="A4:B4"/>
    <mergeCell ref="A5:B5"/>
    <mergeCell ref="A6:B6"/>
    <mergeCell ref="A17:A26"/>
    <mergeCell ref="B17:B26"/>
    <mergeCell ref="A30:A32"/>
    <mergeCell ref="B30:B32"/>
    <mergeCell ref="A11:A16"/>
    <mergeCell ref="B11:B16"/>
  </mergeCells>
  <phoneticPr fontId="10" type="noConversion"/>
  <conditionalFormatting sqref="D16:E16 E18:E19">
    <cfRule type="expression" dxfId="87" priority="71" stopIfTrue="1">
      <formula>$D$16&lt;&gt;$E$16</formula>
    </cfRule>
  </conditionalFormatting>
  <conditionalFormatting sqref="D32:E32">
    <cfRule type="expression" dxfId="86" priority="64" stopIfTrue="1">
      <formula>$D$32&lt;&gt;$E$32</formula>
    </cfRule>
  </conditionalFormatting>
  <conditionalFormatting sqref="D17:E17">
    <cfRule type="expression" dxfId="85" priority="62" stopIfTrue="1">
      <formula>$D17&lt;&gt;$E17</formula>
    </cfRule>
  </conditionalFormatting>
  <conditionalFormatting sqref="D18:E18 E19">
    <cfRule type="expression" dxfId="84" priority="61" stopIfTrue="1">
      <formula>$D$18&lt;&gt;$E$18</formula>
    </cfRule>
  </conditionalFormatting>
  <conditionalFormatting sqref="E28">
    <cfRule type="expression" dxfId="83" priority="55" stopIfTrue="1">
      <formula>$D$30&lt;&gt;$E$30</formula>
    </cfRule>
  </conditionalFormatting>
  <conditionalFormatting sqref="E29">
    <cfRule type="expression" dxfId="82" priority="54" stopIfTrue="1">
      <formula>$F$31&lt;&gt;0</formula>
    </cfRule>
  </conditionalFormatting>
  <conditionalFormatting sqref="E30">
    <cfRule type="expression" dxfId="81" priority="51" stopIfTrue="1">
      <formula>$D$30&lt;&gt;$E$30</formula>
    </cfRule>
  </conditionalFormatting>
  <conditionalFormatting sqref="E31">
    <cfRule type="expression" dxfId="80" priority="50" stopIfTrue="1">
      <formula>$F$31&lt;&gt;0</formula>
    </cfRule>
  </conditionalFormatting>
  <conditionalFormatting sqref="D27 D22:E23">
    <cfRule type="expression" dxfId="79" priority="48" stopIfTrue="1">
      <formula>$D23&lt;&gt;$E23</formula>
    </cfRule>
  </conditionalFormatting>
  <conditionalFormatting sqref="E28">
    <cfRule type="expression" dxfId="78" priority="47" stopIfTrue="1">
      <formula>$D$30&lt;&gt;$E$30</formula>
    </cfRule>
  </conditionalFormatting>
  <conditionalFormatting sqref="E28">
    <cfRule type="expression" dxfId="77" priority="46" stopIfTrue="1">
      <formula>$D28&lt;&gt;$E28</formula>
    </cfRule>
  </conditionalFormatting>
  <conditionalFormatting sqref="D28">
    <cfRule type="expression" dxfId="76" priority="45" stopIfTrue="1">
      <formula>$D28&lt;&gt;$E28</formula>
    </cfRule>
  </conditionalFormatting>
  <conditionalFormatting sqref="D24:D26">
    <cfRule type="expression" dxfId="75" priority="44" stopIfTrue="1">
      <formula>$D24&lt;&gt;$E24</formula>
    </cfRule>
  </conditionalFormatting>
  <conditionalFormatting sqref="D27">
    <cfRule type="expression" dxfId="74" priority="43" stopIfTrue="1">
      <formula>$D27&lt;&gt;$E27</formula>
    </cfRule>
  </conditionalFormatting>
  <conditionalFormatting sqref="D14 F14:F15">
    <cfRule type="expression" dxfId="73" priority="42">
      <formula>$D$14&lt;&gt;$F$14</formula>
    </cfRule>
  </conditionalFormatting>
  <conditionalFormatting sqref="F15">
    <cfRule type="expression" dxfId="72" priority="34">
      <formula>$E$15&lt;&gt;$F$15</formula>
    </cfRule>
    <cfRule type="expression" dxfId="71" priority="35">
      <formula>$D$15&lt;&gt;$F$15</formula>
    </cfRule>
    <cfRule type="expression" dxfId="70" priority="40">
      <formula>$D$14&lt;&gt;$F$14</formula>
    </cfRule>
  </conditionalFormatting>
  <conditionalFormatting sqref="D15">
    <cfRule type="expression" dxfId="69" priority="38">
      <formula>$D$15&lt;&gt;$F$15</formula>
    </cfRule>
    <cfRule type="expression" dxfId="68" priority="39">
      <formula>$D$15&lt;&gt;$E$15</formula>
    </cfRule>
  </conditionalFormatting>
  <conditionalFormatting sqref="E15">
    <cfRule type="expression" dxfId="67" priority="36">
      <formula>$E$15&lt;&gt;$F$15</formula>
    </cfRule>
    <cfRule type="expression" dxfId="66" priority="37">
      <formula>$D$15&lt;&gt;$E$15</formula>
    </cfRule>
  </conditionalFormatting>
  <conditionalFormatting sqref="D7:E7">
    <cfRule type="expression" dxfId="65" priority="33">
      <formula>$D$7&lt;&gt;$E$7</formula>
    </cfRule>
  </conditionalFormatting>
  <conditionalFormatting sqref="D8:E8">
    <cfRule type="expression" dxfId="64" priority="32">
      <formula>$D$8&lt;&gt;$E$8</formula>
    </cfRule>
  </conditionalFormatting>
  <conditionalFormatting sqref="E16:E17">
    <cfRule type="expression" dxfId="63" priority="74" stopIfTrue="1">
      <formula>#REF!&lt;&gt;#REF!</formula>
    </cfRule>
  </conditionalFormatting>
  <conditionalFormatting sqref="E18:E19">
    <cfRule type="expression" dxfId="62" priority="95" stopIfTrue="1">
      <formula>#REF!&lt;&gt;#REF!</formula>
    </cfRule>
  </conditionalFormatting>
  <conditionalFormatting sqref="E6:E7">
    <cfRule type="expression" dxfId="61" priority="97" stopIfTrue="1">
      <formula>$D13&lt;&gt;$F13</formula>
    </cfRule>
  </conditionalFormatting>
  <conditionalFormatting sqref="D20:F20">
    <cfRule type="expression" dxfId="60" priority="16">
      <formula>$D$20&lt;&gt;$E$20</formula>
    </cfRule>
  </conditionalFormatting>
  <conditionalFormatting sqref="D20:F20">
    <cfRule type="expression" dxfId="59" priority="15">
      <formula>$E$20&lt;&gt;$F$20</formula>
    </cfRule>
  </conditionalFormatting>
  <conditionalFormatting sqref="D21:F21">
    <cfRule type="expression" dxfId="58" priority="10">
      <formula>$D$21&lt;&gt;$E$21</formula>
    </cfRule>
  </conditionalFormatting>
  <conditionalFormatting sqref="D21:F21">
    <cfRule type="expression" dxfId="57" priority="9">
      <formula>$D$21&lt;&gt;$F$21</formula>
    </cfRule>
  </conditionalFormatting>
  <conditionalFormatting sqref="D9:F9">
    <cfRule type="expression" dxfId="56" priority="6">
      <formula>$D$9&lt;&gt;$F$9</formula>
    </cfRule>
    <cfRule type="expression" dxfId="55" priority="7">
      <formula>$D$9&lt;&gt;$E$9</formula>
    </cfRule>
  </conditionalFormatting>
  <conditionalFormatting sqref="D10:G10">
    <cfRule type="expression" dxfId="54" priority="3">
      <formula>$D$10&lt;&gt;$E$10</formula>
    </cfRule>
  </conditionalFormatting>
  <conditionalFormatting sqref="F12:G12">
    <cfRule type="expression" dxfId="53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"/>
  <sheetViews>
    <sheetView workbookViewId="0">
      <selection activeCell="G24" sqref="G24"/>
    </sheetView>
  </sheetViews>
  <sheetFormatPr defaultRowHeight="13.2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view="pageBreakPreview" zoomScale="75" workbookViewId="0">
      <selection activeCell="A3" sqref="A3:R3"/>
    </sheetView>
  </sheetViews>
  <sheetFormatPr defaultColWidth="9.109375" defaultRowHeight="16.2"/>
  <cols>
    <col min="1" max="1" width="18.6640625" style="29" customWidth="1"/>
    <col min="2" max="2" width="11.6640625" style="29" customWidth="1"/>
    <col min="3" max="3" width="9.109375" style="28"/>
    <col min="4" max="4" width="8.44140625" style="28" customWidth="1"/>
    <col min="5" max="5" width="5.88671875" style="28" customWidth="1"/>
    <col min="6" max="6" width="3.33203125" style="28" customWidth="1"/>
    <col min="7" max="7" width="7.33203125" style="28" customWidth="1"/>
    <col min="8" max="8" width="4.44140625" style="28" customWidth="1"/>
    <col min="9" max="9" width="9.109375" style="28"/>
    <col min="10" max="10" width="8.6640625" style="28" customWidth="1"/>
    <col min="11" max="12" width="5.6640625" style="28" customWidth="1"/>
    <col min="13" max="14" width="8" style="28" customWidth="1"/>
    <col min="15" max="15" width="6.109375" style="28" customWidth="1"/>
    <col min="16" max="16" width="8" style="28" customWidth="1"/>
    <col min="17" max="17" width="6.88671875" style="28" customWidth="1"/>
    <col min="18" max="18" width="3.88671875" style="28" customWidth="1"/>
    <col min="19" max="19" width="21.88671875" style="28" customWidth="1"/>
    <col min="20" max="16384" width="9.109375" style="28"/>
  </cols>
  <sheetData>
    <row r="1" spans="1:19" ht="19.8">
      <c r="A1" s="840" t="s">
        <v>82</v>
      </c>
      <c r="B1" s="841"/>
      <c r="C1" s="841"/>
      <c r="D1" s="841"/>
      <c r="E1" s="841"/>
      <c r="F1" s="841"/>
      <c r="G1" s="841"/>
      <c r="H1" s="841"/>
      <c r="I1" s="841"/>
      <c r="J1" s="841"/>
      <c r="K1" s="841"/>
      <c r="L1" s="841"/>
      <c r="M1" s="841"/>
      <c r="N1" s="841"/>
      <c r="O1" s="841"/>
      <c r="P1" s="841"/>
      <c r="Q1" s="841"/>
      <c r="R1" s="842"/>
    </row>
    <row r="2" spans="1:19">
      <c r="A2" s="843" t="str">
        <f>"茲列出 貴機關"&amp;封面!H10&amp;封面!J10&amp;"01至"&amp;封面!H10&amp;封面!J10&amp;封面!O10&amp;"歲出分配餘額暨支付明細，送請詳加核對"</f>
        <v>茲列出 貴機關113801至113831歲出分配餘額暨支付明細，送請詳加核對</v>
      </c>
      <c r="B2" s="844"/>
      <c r="C2" s="844"/>
      <c r="D2" s="844"/>
      <c r="E2" s="844"/>
      <c r="F2" s="844"/>
      <c r="G2" s="844"/>
      <c r="H2" s="844"/>
      <c r="I2" s="844"/>
      <c r="J2" s="844"/>
      <c r="K2" s="844"/>
      <c r="L2" s="844"/>
      <c r="M2" s="844"/>
      <c r="N2" s="844"/>
      <c r="O2" s="844"/>
      <c r="P2" s="844"/>
      <c r="Q2" s="844"/>
      <c r="R2" s="845"/>
    </row>
    <row r="3" spans="1:19">
      <c r="A3" s="846" t="s">
        <v>83</v>
      </c>
      <c r="B3" s="847"/>
      <c r="C3" s="847"/>
      <c r="D3" s="847"/>
      <c r="E3" s="847"/>
      <c r="F3" s="847"/>
      <c r="G3" s="847"/>
      <c r="H3" s="847"/>
      <c r="I3" s="847"/>
      <c r="J3" s="847"/>
      <c r="K3" s="847"/>
      <c r="L3" s="847"/>
      <c r="M3" s="847"/>
      <c r="N3" s="847"/>
      <c r="O3" s="847"/>
      <c r="P3" s="847"/>
      <c r="Q3" s="847"/>
      <c r="R3" s="848"/>
    </row>
    <row r="5" spans="1:19">
      <c r="A5" s="30"/>
      <c r="B5" s="31"/>
      <c r="C5" s="818" t="s">
        <v>84</v>
      </c>
      <c r="D5" s="818"/>
      <c r="E5" s="818"/>
      <c r="F5" s="818"/>
      <c r="G5" s="818"/>
      <c r="H5" s="818" t="s">
        <v>85</v>
      </c>
      <c r="I5" s="818"/>
      <c r="J5" s="32"/>
      <c r="K5" s="32"/>
      <c r="L5" s="32"/>
      <c r="M5" s="32"/>
      <c r="N5" s="32"/>
      <c r="O5" s="32"/>
      <c r="P5" s="32"/>
      <c r="Q5" s="32"/>
      <c r="R5" s="33"/>
    </row>
    <row r="6" spans="1:19">
      <c r="A6" s="34"/>
      <c r="B6" s="29" t="s">
        <v>86</v>
      </c>
      <c r="C6" s="839"/>
      <c r="D6" s="821"/>
      <c r="E6" s="821"/>
      <c r="F6" s="816" t="s">
        <v>87</v>
      </c>
      <c r="G6" s="816"/>
      <c r="H6" s="816"/>
      <c r="I6" s="816"/>
      <c r="J6" s="816"/>
      <c r="K6" s="816"/>
      <c r="R6" s="35"/>
    </row>
    <row r="7" spans="1:19">
      <c r="A7" s="34"/>
      <c r="B7" s="816" t="s">
        <v>88</v>
      </c>
      <c r="C7" s="816"/>
      <c r="D7" s="816"/>
      <c r="E7" s="816"/>
      <c r="F7" s="816"/>
      <c r="G7" s="816"/>
      <c r="H7" s="816"/>
      <c r="I7" s="816"/>
      <c r="R7" s="35"/>
    </row>
    <row r="8" spans="1:19">
      <c r="A8" s="34"/>
      <c r="B8" s="816" t="s">
        <v>89</v>
      </c>
      <c r="C8" s="816"/>
      <c r="D8" s="816"/>
      <c r="E8" s="816"/>
      <c r="F8" s="816"/>
      <c r="G8" s="816"/>
      <c r="H8" s="816"/>
      <c r="I8" s="816"/>
      <c r="R8" s="35"/>
    </row>
    <row r="9" spans="1:19">
      <c r="A9" s="36" t="s">
        <v>90</v>
      </c>
      <c r="B9" s="822" t="s">
        <v>91</v>
      </c>
      <c r="C9" s="822"/>
      <c r="D9" s="822"/>
      <c r="E9" s="822"/>
      <c r="F9" s="822"/>
      <c r="G9" s="822"/>
      <c r="H9" s="822"/>
      <c r="I9" s="822"/>
      <c r="J9" s="37"/>
      <c r="K9" s="37"/>
      <c r="L9" s="37"/>
      <c r="M9" s="37"/>
      <c r="N9" s="37"/>
      <c r="O9" s="37"/>
      <c r="P9" s="37"/>
      <c r="Q9" s="37"/>
      <c r="R9" s="38"/>
    </row>
    <row r="10" spans="1:19">
      <c r="A10" s="817" t="s">
        <v>92</v>
      </c>
      <c r="B10" s="818"/>
      <c r="C10" s="818"/>
      <c r="D10" s="819"/>
      <c r="E10" s="817" t="s">
        <v>93</v>
      </c>
      <c r="F10" s="819"/>
      <c r="G10" s="817" t="s">
        <v>94</v>
      </c>
      <c r="H10" s="819"/>
      <c r="I10" s="817" t="s">
        <v>95</v>
      </c>
      <c r="J10" s="819"/>
      <c r="K10" s="817" t="s">
        <v>71</v>
      </c>
      <c r="L10" s="819"/>
      <c r="M10" s="817" t="s">
        <v>96</v>
      </c>
      <c r="N10" s="818"/>
      <c r="O10" s="818"/>
      <c r="P10" s="818"/>
      <c r="Q10" s="818"/>
      <c r="R10" s="819"/>
    </row>
    <row r="11" spans="1:19" ht="52.5" customHeight="1">
      <c r="A11" s="811" t="s">
        <v>97</v>
      </c>
      <c r="B11" s="812"/>
      <c r="C11" s="812"/>
      <c r="D11" s="813"/>
      <c r="E11" s="832" t="s">
        <v>98</v>
      </c>
      <c r="F11" s="833"/>
      <c r="G11" s="807">
        <v>1053704</v>
      </c>
      <c r="H11" s="808"/>
      <c r="I11" s="807">
        <v>365251010501182</v>
      </c>
      <c r="J11" s="808"/>
      <c r="K11" s="809">
        <v>26000</v>
      </c>
      <c r="L11" s="810"/>
      <c r="M11" s="811" t="s">
        <v>99</v>
      </c>
      <c r="N11" s="812"/>
      <c r="O11" s="812"/>
      <c r="P11" s="812"/>
      <c r="Q11" s="812"/>
      <c r="R11" s="813"/>
      <c r="S11" s="39" t="s">
        <v>100</v>
      </c>
    </row>
    <row r="12" spans="1:19" ht="54" customHeight="1">
      <c r="A12" s="811" t="s">
        <v>101</v>
      </c>
      <c r="B12" s="812"/>
      <c r="C12" s="812"/>
      <c r="D12" s="813"/>
      <c r="E12" s="832" t="s">
        <v>102</v>
      </c>
      <c r="F12" s="833"/>
      <c r="G12" s="807">
        <v>1050843</v>
      </c>
      <c r="H12" s="808"/>
      <c r="I12" s="807">
        <v>365251010500989</v>
      </c>
      <c r="J12" s="808"/>
      <c r="K12" s="809">
        <v>129310</v>
      </c>
      <c r="L12" s="810"/>
      <c r="M12" s="811" t="s">
        <v>103</v>
      </c>
      <c r="N12" s="812"/>
      <c r="O12" s="812"/>
      <c r="P12" s="812"/>
      <c r="Q12" s="812"/>
      <c r="R12" s="813"/>
    </row>
    <row r="13" spans="1:19" ht="52.5" customHeight="1">
      <c r="A13" s="811" t="s">
        <v>104</v>
      </c>
      <c r="B13" s="812"/>
      <c r="C13" s="812"/>
      <c r="D13" s="813"/>
      <c r="E13" s="832" t="s">
        <v>98</v>
      </c>
      <c r="F13" s="833"/>
      <c r="G13" s="807">
        <v>1053632</v>
      </c>
      <c r="H13" s="808"/>
      <c r="I13" s="807">
        <v>365251010501170</v>
      </c>
      <c r="J13" s="808"/>
      <c r="K13" s="809">
        <v>12925</v>
      </c>
      <c r="L13" s="810"/>
      <c r="M13" s="811" t="s">
        <v>105</v>
      </c>
      <c r="N13" s="812"/>
      <c r="O13" s="812"/>
      <c r="P13" s="812"/>
      <c r="Q13" s="812"/>
      <c r="R13" s="813"/>
    </row>
    <row r="14" spans="1:19">
      <c r="A14" s="834"/>
      <c r="B14" s="835"/>
      <c r="C14" s="835"/>
      <c r="D14" s="836"/>
      <c r="E14" s="837"/>
      <c r="F14" s="838"/>
      <c r="G14" s="814"/>
      <c r="H14" s="815"/>
      <c r="I14" s="814"/>
      <c r="J14" s="815"/>
      <c r="K14" s="825"/>
      <c r="L14" s="826"/>
      <c r="M14" s="827"/>
      <c r="N14" s="828"/>
      <c r="O14" s="828"/>
      <c r="P14" s="828"/>
      <c r="Q14" s="828"/>
      <c r="R14" s="829"/>
    </row>
    <row r="15" spans="1:19">
      <c r="A15" s="817" t="s">
        <v>106</v>
      </c>
      <c r="B15" s="818"/>
      <c r="C15" s="818"/>
      <c r="D15" s="818"/>
      <c r="E15" s="818"/>
      <c r="F15" s="818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8"/>
      <c r="R15" s="819"/>
    </row>
    <row r="16" spans="1:19">
      <c r="A16" s="820" t="s">
        <v>107</v>
      </c>
      <c r="B16" s="82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1:18">
      <c r="A17" s="34"/>
      <c r="B17" s="29" t="s">
        <v>108</v>
      </c>
      <c r="R17" s="35"/>
    </row>
    <row r="18" spans="1:18">
      <c r="A18" s="40"/>
      <c r="B18" s="41"/>
      <c r="C18" s="822" t="s">
        <v>109</v>
      </c>
      <c r="D18" s="822"/>
      <c r="E18" s="37"/>
      <c r="F18" s="37"/>
      <c r="G18" s="37"/>
      <c r="H18" s="37"/>
      <c r="I18" s="822" t="s">
        <v>110</v>
      </c>
      <c r="J18" s="822"/>
      <c r="K18" s="822"/>
      <c r="L18" s="37"/>
      <c r="M18" s="37"/>
      <c r="N18" s="37"/>
      <c r="O18" s="37"/>
      <c r="P18" s="823">
        <f ca="1">NOW()</f>
        <v>45544.39123912037</v>
      </c>
      <c r="Q18" s="823"/>
      <c r="R18" s="824"/>
    </row>
    <row r="19" spans="1:18">
      <c r="A19" s="821" t="s">
        <v>111</v>
      </c>
      <c r="B19" s="821"/>
      <c r="E19" s="830" t="s">
        <v>112</v>
      </c>
      <c r="F19" s="831"/>
      <c r="G19" s="831"/>
      <c r="K19" s="28" t="s">
        <v>113</v>
      </c>
    </row>
    <row r="20" spans="1:18">
      <c r="A20" s="816" t="s">
        <v>114</v>
      </c>
      <c r="B20" s="816"/>
      <c r="F20" s="816" t="s">
        <v>114</v>
      </c>
      <c r="G20" s="816"/>
    </row>
  </sheetData>
  <mergeCells count="49">
    <mergeCell ref="C6:E6"/>
    <mergeCell ref="F6:K6"/>
    <mergeCell ref="A1:R1"/>
    <mergeCell ref="A2:R2"/>
    <mergeCell ref="A3:R3"/>
    <mergeCell ref="C5:G5"/>
    <mergeCell ref="H5:I5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K10:L10"/>
    <mergeCell ref="M10:R10"/>
    <mergeCell ref="K11:L11"/>
    <mergeCell ref="M11:R11"/>
    <mergeCell ref="I12:J12"/>
    <mergeCell ref="K12:L12"/>
    <mergeCell ref="M12:R12"/>
    <mergeCell ref="I10:J10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autoPageBreaks="0"/>
  </sheetPr>
  <dimension ref="A2:Y372"/>
  <sheetViews>
    <sheetView showGridLines="0" topLeftCell="A205" workbookViewId="0">
      <selection activeCell="Y30" sqref="Y30"/>
    </sheetView>
  </sheetViews>
  <sheetFormatPr defaultRowHeight="13.2"/>
  <cols>
    <col min="1" max="1" width="3.109375" customWidth="1"/>
    <col min="2" max="2" width="43.33203125" customWidth="1"/>
    <col min="3" max="3" width="7.44140625" customWidth="1"/>
    <col min="4" max="4" width="1.44140625" customWidth="1"/>
    <col min="5" max="5" width="11.88671875" customWidth="1"/>
    <col min="6" max="6" width="2.33203125" customWidth="1"/>
    <col min="7" max="7" width="11.33203125" customWidth="1"/>
    <col min="8" max="8" width="2" customWidth="1"/>
    <col min="9" max="9" width="12.88671875" customWidth="1"/>
    <col min="10" max="10" width="1.44140625" customWidth="1"/>
    <col min="11" max="11" width="11.5546875" hidden="1" customWidth="1"/>
    <col min="12" max="12" width="2.88671875" hidden="1" customWidth="1"/>
    <col min="13" max="13" width="1" hidden="1" customWidth="1"/>
    <col min="14" max="14" width="9.109375" hidden="1" customWidth="1"/>
    <col min="15" max="15" width="2.33203125" hidden="1" customWidth="1"/>
    <col min="16" max="16" width="2.109375" hidden="1" customWidth="1"/>
    <col min="17" max="17" width="9.33203125" customWidth="1"/>
    <col min="18" max="18" width="4" customWidth="1"/>
    <col min="19" max="19" width="2.88671875" hidden="1" customWidth="1"/>
    <col min="20" max="20" width="12.5546875" hidden="1" customWidth="1"/>
    <col min="21" max="21" width="1" hidden="1" customWidth="1"/>
    <col min="22" max="22" width="1.109375" hidden="1" customWidth="1"/>
    <col min="23" max="23" width="2.88671875" hidden="1" customWidth="1"/>
    <col min="24" max="24" width="9.88671875" hidden="1" customWidth="1"/>
    <col min="25" max="25" width="10.6640625" style="561" customWidth="1"/>
    <col min="26" max="256" width="6.88671875" customWidth="1"/>
    <col min="257" max="257" width="3.109375" customWidth="1"/>
    <col min="258" max="258" width="21.109375" customWidth="1"/>
    <col min="259" max="259" width="7.44140625" customWidth="1"/>
    <col min="260" max="260" width="1.44140625" customWidth="1"/>
    <col min="261" max="261" width="11.88671875" customWidth="1"/>
    <col min="262" max="262" width="2.33203125" customWidth="1"/>
    <col min="263" max="263" width="11.33203125" customWidth="1"/>
    <col min="264" max="264" width="2" customWidth="1"/>
    <col min="265" max="265" width="12.88671875" customWidth="1"/>
    <col min="266" max="266" width="1.44140625" customWidth="1"/>
    <col min="267" max="267" width="11.5546875" customWidth="1"/>
    <col min="268" max="268" width="2.88671875" customWidth="1"/>
    <col min="269" max="269" width="1" customWidth="1"/>
    <col min="270" max="270" width="9.109375" customWidth="1"/>
    <col min="271" max="271" width="2.33203125" customWidth="1"/>
    <col min="272" max="272" width="2.109375" customWidth="1"/>
    <col min="273" max="273" width="9.33203125" customWidth="1"/>
    <col min="274" max="274" width="4" customWidth="1"/>
    <col min="275" max="275" width="2.88671875" customWidth="1"/>
    <col min="276" max="276" width="12.5546875" customWidth="1"/>
    <col min="277" max="277" width="1" customWidth="1"/>
    <col min="278" max="278" width="1.109375" customWidth="1"/>
    <col min="279" max="279" width="2.88671875" customWidth="1"/>
    <col min="280" max="280" width="9.88671875" customWidth="1"/>
    <col min="281" max="512" width="6.88671875" customWidth="1"/>
    <col min="513" max="513" width="3.109375" customWidth="1"/>
    <col min="514" max="514" width="21.109375" customWidth="1"/>
    <col min="515" max="515" width="7.44140625" customWidth="1"/>
    <col min="516" max="516" width="1.44140625" customWidth="1"/>
    <col min="517" max="517" width="11.88671875" customWidth="1"/>
    <col min="518" max="518" width="2.33203125" customWidth="1"/>
    <col min="519" max="519" width="11.33203125" customWidth="1"/>
    <col min="520" max="520" width="2" customWidth="1"/>
    <col min="521" max="521" width="12.88671875" customWidth="1"/>
    <col min="522" max="522" width="1.44140625" customWidth="1"/>
    <col min="523" max="523" width="11.5546875" customWidth="1"/>
    <col min="524" max="524" width="2.88671875" customWidth="1"/>
    <col min="525" max="525" width="1" customWidth="1"/>
    <col min="526" max="526" width="9.109375" customWidth="1"/>
    <col min="527" max="527" width="2.33203125" customWidth="1"/>
    <col min="528" max="528" width="2.109375" customWidth="1"/>
    <col min="529" max="529" width="9.33203125" customWidth="1"/>
    <col min="530" max="530" width="4" customWidth="1"/>
    <col min="531" max="531" width="2.88671875" customWidth="1"/>
    <col min="532" max="532" width="12.5546875" customWidth="1"/>
    <col min="533" max="533" width="1" customWidth="1"/>
    <col min="534" max="534" width="1.109375" customWidth="1"/>
    <col min="535" max="535" width="2.88671875" customWidth="1"/>
    <col min="536" max="536" width="9.88671875" customWidth="1"/>
    <col min="537" max="768" width="6.88671875" customWidth="1"/>
    <col min="769" max="769" width="3.109375" customWidth="1"/>
    <col min="770" max="770" width="21.109375" customWidth="1"/>
    <col min="771" max="771" width="7.44140625" customWidth="1"/>
    <col min="772" max="772" width="1.44140625" customWidth="1"/>
    <col min="773" max="773" width="11.88671875" customWidth="1"/>
    <col min="774" max="774" width="2.33203125" customWidth="1"/>
    <col min="775" max="775" width="11.33203125" customWidth="1"/>
    <col min="776" max="776" width="2" customWidth="1"/>
    <col min="777" max="777" width="12.88671875" customWidth="1"/>
    <col min="778" max="778" width="1.44140625" customWidth="1"/>
    <col min="779" max="779" width="11.5546875" customWidth="1"/>
    <col min="780" max="780" width="2.88671875" customWidth="1"/>
    <col min="781" max="781" width="1" customWidth="1"/>
    <col min="782" max="782" width="9.109375" customWidth="1"/>
    <col min="783" max="783" width="2.33203125" customWidth="1"/>
    <col min="784" max="784" width="2.109375" customWidth="1"/>
    <col min="785" max="785" width="9.33203125" customWidth="1"/>
    <col min="786" max="786" width="4" customWidth="1"/>
    <col min="787" max="787" width="2.88671875" customWidth="1"/>
    <col min="788" max="788" width="12.5546875" customWidth="1"/>
    <col min="789" max="789" width="1" customWidth="1"/>
    <col min="790" max="790" width="1.109375" customWidth="1"/>
    <col min="791" max="791" width="2.88671875" customWidth="1"/>
    <col min="792" max="792" width="9.88671875" customWidth="1"/>
    <col min="793" max="1024" width="6.88671875" customWidth="1"/>
    <col min="1025" max="1025" width="3.109375" customWidth="1"/>
    <col min="1026" max="1026" width="21.109375" customWidth="1"/>
    <col min="1027" max="1027" width="7.44140625" customWidth="1"/>
    <col min="1028" max="1028" width="1.44140625" customWidth="1"/>
    <col min="1029" max="1029" width="11.88671875" customWidth="1"/>
    <col min="1030" max="1030" width="2.33203125" customWidth="1"/>
    <col min="1031" max="1031" width="11.33203125" customWidth="1"/>
    <col min="1032" max="1032" width="2" customWidth="1"/>
    <col min="1033" max="1033" width="12.88671875" customWidth="1"/>
    <col min="1034" max="1034" width="1.44140625" customWidth="1"/>
    <col min="1035" max="1035" width="11.5546875" customWidth="1"/>
    <col min="1036" max="1036" width="2.88671875" customWidth="1"/>
    <col min="1037" max="1037" width="1" customWidth="1"/>
    <col min="1038" max="1038" width="9.109375" customWidth="1"/>
    <col min="1039" max="1039" width="2.33203125" customWidth="1"/>
    <col min="1040" max="1040" width="2.109375" customWidth="1"/>
    <col min="1041" max="1041" width="9.33203125" customWidth="1"/>
    <col min="1042" max="1042" width="4" customWidth="1"/>
    <col min="1043" max="1043" width="2.88671875" customWidth="1"/>
    <col min="1044" max="1044" width="12.5546875" customWidth="1"/>
    <col min="1045" max="1045" width="1" customWidth="1"/>
    <col min="1046" max="1046" width="1.109375" customWidth="1"/>
    <col min="1047" max="1047" width="2.88671875" customWidth="1"/>
    <col min="1048" max="1048" width="9.88671875" customWidth="1"/>
    <col min="1049" max="1280" width="6.88671875" customWidth="1"/>
    <col min="1281" max="1281" width="3.109375" customWidth="1"/>
    <col min="1282" max="1282" width="21.109375" customWidth="1"/>
    <col min="1283" max="1283" width="7.44140625" customWidth="1"/>
    <col min="1284" max="1284" width="1.44140625" customWidth="1"/>
    <col min="1285" max="1285" width="11.88671875" customWidth="1"/>
    <col min="1286" max="1286" width="2.33203125" customWidth="1"/>
    <col min="1287" max="1287" width="11.33203125" customWidth="1"/>
    <col min="1288" max="1288" width="2" customWidth="1"/>
    <col min="1289" max="1289" width="12.88671875" customWidth="1"/>
    <col min="1290" max="1290" width="1.44140625" customWidth="1"/>
    <col min="1291" max="1291" width="11.5546875" customWidth="1"/>
    <col min="1292" max="1292" width="2.88671875" customWidth="1"/>
    <col min="1293" max="1293" width="1" customWidth="1"/>
    <col min="1294" max="1294" width="9.109375" customWidth="1"/>
    <col min="1295" max="1295" width="2.33203125" customWidth="1"/>
    <col min="1296" max="1296" width="2.109375" customWidth="1"/>
    <col min="1297" max="1297" width="9.33203125" customWidth="1"/>
    <col min="1298" max="1298" width="4" customWidth="1"/>
    <col min="1299" max="1299" width="2.88671875" customWidth="1"/>
    <col min="1300" max="1300" width="12.5546875" customWidth="1"/>
    <col min="1301" max="1301" width="1" customWidth="1"/>
    <col min="1302" max="1302" width="1.109375" customWidth="1"/>
    <col min="1303" max="1303" width="2.88671875" customWidth="1"/>
    <col min="1304" max="1304" width="9.88671875" customWidth="1"/>
    <col min="1305" max="1536" width="6.88671875" customWidth="1"/>
    <col min="1537" max="1537" width="3.109375" customWidth="1"/>
    <col min="1538" max="1538" width="21.109375" customWidth="1"/>
    <col min="1539" max="1539" width="7.44140625" customWidth="1"/>
    <col min="1540" max="1540" width="1.44140625" customWidth="1"/>
    <col min="1541" max="1541" width="11.88671875" customWidth="1"/>
    <col min="1542" max="1542" width="2.33203125" customWidth="1"/>
    <col min="1543" max="1543" width="11.33203125" customWidth="1"/>
    <col min="1544" max="1544" width="2" customWidth="1"/>
    <col min="1545" max="1545" width="12.88671875" customWidth="1"/>
    <col min="1546" max="1546" width="1.44140625" customWidth="1"/>
    <col min="1547" max="1547" width="11.5546875" customWidth="1"/>
    <col min="1548" max="1548" width="2.88671875" customWidth="1"/>
    <col min="1549" max="1549" width="1" customWidth="1"/>
    <col min="1550" max="1550" width="9.109375" customWidth="1"/>
    <col min="1551" max="1551" width="2.33203125" customWidth="1"/>
    <col min="1552" max="1552" width="2.109375" customWidth="1"/>
    <col min="1553" max="1553" width="9.33203125" customWidth="1"/>
    <col min="1554" max="1554" width="4" customWidth="1"/>
    <col min="1555" max="1555" width="2.88671875" customWidth="1"/>
    <col min="1556" max="1556" width="12.5546875" customWidth="1"/>
    <col min="1557" max="1557" width="1" customWidth="1"/>
    <col min="1558" max="1558" width="1.109375" customWidth="1"/>
    <col min="1559" max="1559" width="2.88671875" customWidth="1"/>
    <col min="1560" max="1560" width="9.88671875" customWidth="1"/>
    <col min="1561" max="1792" width="6.88671875" customWidth="1"/>
    <col min="1793" max="1793" width="3.109375" customWidth="1"/>
    <col min="1794" max="1794" width="21.109375" customWidth="1"/>
    <col min="1795" max="1795" width="7.44140625" customWidth="1"/>
    <col min="1796" max="1796" width="1.44140625" customWidth="1"/>
    <col min="1797" max="1797" width="11.88671875" customWidth="1"/>
    <col min="1798" max="1798" width="2.33203125" customWidth="1"/>
    <col min="1799" max="1799" width="11.33203125" customWidth="1"/>
    <col min="1800" max="1800" width="2" customWidth="1"/>
    <col min="1801" max="1801" width="12.88671875" customWidth="1"/>
    <col min="1802" max="1802" width="1.44140625" customWidth="1"/>
    <col min="1803" max="1803" width="11.5546875" customWidth="1"/>
    <col min="1804" max="1804" width="2.88671875" customWidth="1"/>
    <col min="1805" max="1805" width="1" customWidth="1"/>
    <col min="1806" max="1806" width="9.109375" customWidth="1"/>
    <col min="1807" max="1807" width="2.33203125" customWidth="1"/>
    <col min="1808" max="1808" width="2.109375" customWidth="1"/>
    <col min="1809" max="1809" width="9.33203125" customWidth="1"/>
    <col min="1810" max="1810" width="4" customWidth="1"/>
    <col min="1811" max="1811" width="2.88671875" customWidth="1"/>
    <col min="1812" max="1812" width="12.5546875" customWidth="1"/>
    <col min="1813" max="1813" width="1" customWidth="1"/>
    <col min="1814" max="1814" width="1.109375" customWidth="1"/>
    <col min="1815" max="1815" width="2.88671875" customWidth="1"/>
    <col min="1816" max="1816" width="9.88671875" customWidth="1"/>
    <col min="1817" max="2048" width="6.88671875" customWidth="1"/>
    <col min="2049" max="2049" width="3.109375" customWidth="1"/>
    <col min="2050" max="2050" width="21.109375" customWidth="1"/>
    <col min="2051" max="2051" width="7.44140625" customWidth="1"/>
    <col min="2052" max="2052" width="1.44140625" customWidth="1"/>
    <col min="2053" max="2053" width="11.88671875" customWidth="1"/>
    <col min="2054" max="2054" width="2.33203125" customWidth="1"/>
    <col min="2055" max="2055" width="11.33203125" customWidth="1"/>
    <col min="2056" max="2056" width="2" customWidth="1"/>
    <col min="2057" max="2057" width="12.88671875" customWidth="1"/>
    <col min="2058" max="2058" width="1.44140625" customWidth="1"/>
    <col min="2059" max="2059" width="11.5546875" customWidth="1"/>
    <col min="2060" max="2060" width="2.88671875" customWidth="1"/>
    <col min="2061" max="2061" width="1" customWidth="1"/>
    <col min="2062" max="2062" width="9.109375" customWidth="1"/>
    <col min="2063" max="2063" width="2.33203125" customWidth="1"/>
    <col min="2064" max="2064" width="2.109375" customWidth="1"/>
    <col min="2065" max="2065" width="9.33203125" customWidth="1"/>
    <col min="2066" max="2066" width="4" customWidth="1"/>
    <col min="2067" max="2067" width="2.88671875" customWidth="1"/>
    <col min="2068" max="2068" width="12.5546875" customWidth="1"/>
    <col min="2069" max="2069" width="1" customWidth="1"/>
    <col min="2070" max="2070" width="1.109375" customWidth="1"/>
    <col min="2071" max="2071" width="2.88671875" customWidth="1"/>
    <col min="2072" max="2072" width="9.88671875" customWidth="1"/>
    <col min="2073" max="2304" width="6.88671875" customWidth="1"/>
    <col min="2305" max="2305" width="3.109375" customWidth="1"/>
    <col min="2306" max="2306" width="21.109375" customWidth="1"/>
    <col min="2307" max="2307" width="7.44140625" customWidth="1"/>
    <col min="2308" max="2308" width="1.44140625" customWidth="1"/>
    <col min="2309" max="2309" width="11.88671875" customWidth="1"/>
    <col min="2310" max="2310" width="2.33203125" customWidth="1"/>
    <col min="2311" max="2311" width="11.33203125" customWidth="1"/>
    <col min="2312" max="2312" width="2" customWidth="1"/>
    <col min="2313" max="2313" width="12.88671875" customWidth="1"/>
    <col min="2314" max="2314" width="1.44140625" customWidth="1"/>
    <col min="2315" max="2315" width="11.5546875" customWidth="1"/>
    <col min="2316" max="2316" width="2.88671875" customWidth="1"/>
    <col min="2317" max="2317" width="1" customWidth="1"/>
    <col min="2318" max="2318" width="9.109375" customWidth="1"/>
    <col min="2319" max="2319" width="2.33203125" customWidth="1"/>
    <col min="2320" max="2320" width="2.109375" customWidth="1"/>
    <col min="2321" max="2321" width="9.33203125" customWidth="1"/>
    <col min="2322" max="2322" width="4" customWidth="1"/>
    <col min="2323" max="2323" width="2.88671875" customWidth="1"/>
    <col min="2324" max="2324" width="12.5546875" customWidth="1"/>
    <col min="2325" max="2325" width="1" customWidth="1"/>
    <col min="2326" max="2326" width="1.109375" customWidth="1"/>
    <col min="2327" max="2327" width="2.88671875" customWidth="1"/>
    <col min="2328" max="2328" width="9.88671875" customWidth="1"/>
    <col min="2329" max="2560" width="6.88671875" customWidth="1"/>
    <col min="2561" max="2561" width="3.109375" customWidth="1"/>
    <col min="2562" max="2562" width="21.109375" customWidth="1"/>
    <col min="2563" max="2563" width="7.44140625" customWidth="1"/>
    <col min="2564" max="2564" width="1.44140625" customWidth="1"/>
    <col min="2565" max="2565" width="11.88671875" customWidth="1"/>
    <col min="2566" max="2566" width="2.33203125" customWidth="1"/>
    <col min="2567" max="2567" width="11.33203125" customWidth="1"/>
    <col min="2568" max="2568" width="2" customWidth="1"/>
    <col min="2569" max="2569" width="12.88671875" customWidth="1"/>
    <col min="2570" max="2570" width="1.44140625" customWidth="1"/>
    <col min="2571" max="2571" width="11.5546875" customWidth="1"/>
    <col min="2572" max="2572" width="2.88671875" customWidth="1"/>
    <col min="2573" max="2573" width="1" customWidth="1"/>
    <col min="2574" max="2574" width="9.109375" customWidth="1"/>
    <col min="2575" max="2575" width="2.33203125" customWidth="1"/>
    <col min="2576" max="2576" width="2.109375" customWidth="1"/>
    <col min="2577" max="2577" width="9.33203125" customWidth="1"/>
    <col min="2578" max="2578" width="4" customWidth="1"/>
    <col min="2579" max="2579" width="2.88671875" customWidth="1"/>
    <col min="2580" max="2580" width="12.5546875" customWidth="1"/>
    <col min="2581" max="2581" width="1" customWidth="1"/>
    <col min="2582" max="2582" width="1.109375" customWidth="1"/>
    <col min="2583" max="2583" width="2.88671875" customWidth="1"/>
    <col min="2584" max="2584" width="9.88671875" customWidth="1"/>
    <col min="2585" max="2816" width="6.88671875" customWidth="1"/>
    <col min="2817" max="2817" width="3.109375" customWidth="1"/>
    <col min="2818" max="2818" width="21.109375" customWidth="1"/>
    <col min="2819" max="2819" width="7.44140625" customWidth="1"/>
    <col min="2820" max="2820" width="1.44140625" customWidth="1"/>
    <col min="2821" max="2821" width="11.88671875" customWidth="1"/>
    <col min="2822" max="2822" width="2.33203125" customWidth="1"/>
    <col min="2823" max="2823" width="11.33203125" customWidth="1"/>
    <col min="2824" max="2824" width="2" customWidth="1"/>
    <col min="2825" max="2825" width="12.88671875" customWidth="1"/>
    <col min="2826" max="2826" width="1.44140625" customWidth="1"/>
    <col min="2827" max="2827" width="11.5546875" customWidth="1"/>
    <col min="2828" max="2828" width="2.88671875" customWidth="1"/>
    <col min="2829" max="2829" width="1" customWidth="1"/>
    <col min="2830" max="2830" width="9.109375" customWidth="1"/>
    <col min="2831" max="2831" width="2.33203125" customWidth="1"/>
    <col min="2832" max="2832" width="2.109375" customWidth="1"/>
    <col min="2833" max="2833" width="9.33203125" customWidth="1"/>
    <col min="2834" max="2834" width="4" customWidth="1"/>
    <col min="2835" max="2835" width="2.88671875" customWidth="1"/>
    <col min="2836" max="2836" width="12.5546875" customWidth="1"/>
    <col min="2837" max="2837" width="1" customWidth="1"/>
    <col min="2838" max="2838" width="1.109375" customWidth="1"/>
    <col min="2839" max="2839" width="2.88671875" customWidth="1"/>
    <col min="2840" max="2840" width="9.88671875" customWidth="1"/>
    <col min="2841" max="3072" width="6.88671875" customWidth="1"/>
    <col min="3073" max="3073" width="3.109375" customWidth="1"/>
    <col min="3074" max="3074" width="21.109375" customWidth="1"/>
    <col min="3075" max="3075" width="7.44140625" customWidth="1"/>
    <col min="3076" max="3076" width="1.44140625" customWidth="1"/>
    <col min="3077" max="3077" width="11.88671875" customWidth="1"/>
    <col min="3078" max="3078" width="2.33203125" customWidth="1"/>
    <col min="3079" max="3079" width="11.33203125" customWidth="1"/>
    <col min="3080" max="3080" width="2" customWidth="1"/>
    <col min="3081" max="3081" width="12.88671875" customWidth="1"/>
    <col min="3082" max="3082" width="1.44140625" customWidth="1"/>
    <col min="3083" max="3083" width="11.5546875" customWidth="1"/>
    <col min="3084" max="3084" width="2.88671875" customWidth="1"/>
    <col min="3085" max="3085" width="1" customWidth="1"/>
    <col min="3086" max="3086" width="9.109375" customWidth="1"/>
    <col min="3087" max="3087" width="2.33203125" customWidth="1"/>
    <col min="3088" max="3088" width="2.109375" customWidth="1"/>
    <col min="3089" max="3089" width="9.33203125" customWidth="1"/>
    <col min="3090" max="3090" width="4" customWidth="1"/>
    <col min="3091" max="3091" width="2.88671875" customWidth="1"/>
    <col min="3092" max="3092" width="12.5546875" customWidth="1"/>
    <col min="3093" max="3093" width="1" customWidth="1"/>
    <col min="3094" max="3094" width="1.109375" customWidth="1"/>
    <col min="3095" max="3095" width="2.88671875" customWidth="1"/>
    <col min="3096" max="3096" width="9.88671875" customWidth="1"/>
    <col min="3097" max="3328" width="6.88671875" customWidth="1"/>
    <col min="3329" max="3329" width="3.109375" customWidth="1"/>
    <col min="3330" max="3330" width="21.109375" customWidth="1"/>
    <col min="3331" max="3331" width="7.44140625" customWidth="1"/>
    <col min="3332" max="3332" width="1.44140625" customWidth="1"/>
    <col min="3333" max="3333" width="11.88671875" customWidth="1"/>
    <col min="3334" max="3334" width="2.33203125" customWidth="1"/>
    <col min="3335" max="3335" width="11.33203125" customWidth="1"/>
    <col min="3336" max="3336" width="2" customWidth="1"/>
    <col min="3337" max="3337" width="12.88671875" customWidth="1"/>
    <col min="3338" max="3338" width="1.44140625" customWidth="1"/>
    <col min="3339" max="3339" width="11.5546875" customWidth="1"/>
    <col min="3340" max="3340" width="2.88671875" customWidth="1"/>
    <col min="3341" max="3341" width="1" customWidth="1"/>
    <col min="3342" max="3342" width="9.109375" customWidth="1"/>
    <col min="3343" max="3343" width="2.33203125" customWidth="1"/>
    <col min="3344" max="3344" width="2.109375" customWidth="1"/>
    <col min="3345" max="3345" width="9.33203125" customWidth="1"/>
    <col min="3346" max="3346" width="4" customWidth="1"/>
    <col min="3347" max="3347" width="2.88671875" customWidth="1"/>
    <col min="3348" max="3348" width="12.5546875" customWidth="1"/>
    <col min="3349" max="3349" width="1" customWidth="1"/>
    <col min="3350" max="3350" width="1.109375" customWidth="1"/>
    <col min="3351" max="3351" width="2.88671875" customWidth="1"/>
    <col min="3352" max="3352" width="9.88671875" customWidth="1"/>
    <col min="3353" max="3584" width="6.88671875" customWidth="1"/>
    <col min="3585" max="3585" width="3.109375" customWidth="1"/>
    <col min="3586" max="3586" width="21.109375" customWidth="1"/>
    <col min="3587" max="3587" width="7.44140625" customWidth="1"/>
    <col min="3588" max="3588" width="1.44140625" customWidth="1"/>
    <col min="3589" max="3589" width="11.88671875" customWidth="1"/>
    <col min="3590" max="3590" width="2.33203125" customWidth="1"/>
    <col min="3591" max="3591" width="11.33203125" customWidth="1"/>
    <col min="3592" max="3592" width="2" customWidth="1"/>
    <col min="3593" max="3593" width="12.88671875" customWidth="1"/>
    <col min="3594" max="3594" width="1.44140625" customWidth="1"/>
    <col min="3595" max="3595" width="11.5546875" customWidth="1"/>
    <col min="3596" max="3596" width="2.88671875" customWidth="1"/>
    <col min="3597" max="3597" width="1" customWidth="1"/>
    <col min="3598" max="3598" width="9.109375" customWidth="1"/>
    <col min="3599" max="3599" width="2.33203125" customWidth="1"/>
    <col min="3600" max="3600" width="2.109375" customWidth="1"/>
    <col min="3601" max="3601" width="9.33203125" customWidth="1"/>
    <col min="3602" max="3602" width="4" customWidth="1"/>
    <col min="3603" max="3603" width="2.88671875" customWidth="1"/>
    <col min="3604" max="3604" width="12.5546875" customWidth="1"/>
    <col min="3605" max="3605" width="1" customWidth="1"/>
    <col min="3606" max="3606" width="1.109375" customWidth="1"/>
    <col min="3607" max="3607" width="2.88671875" customWidth="1"/>
    <col min="3608" max="3608" width="9.88671875" customWidth="1"/>
    <col min="3609" max="3840" width="6.88671875" customWidth="1"/>
    <col min="3841" max="3841" width="3.109375" customWidth="1"/>
    <col min="3842" max="3842" width="21.109375" customWidth="1"/>
    <col min="3843" max="3843" width="7.44140625" customWidth="1"/>
    <col min="3844" max="3844" width="1.44140625" customWidth="1"/>
    <col min="3845" max="3845" width="11.88671875" customWidth="1"/>
    <col min="3846" max="3846" width="2.33203125" customWidth="1"/>
    <col min="3847" max="3847" width="11.33203125" customWidth="1"/>
    <col min="3848" max="3848" width="2" customWidth="1"/>
    <col min="3849" max="3849" width="12.88671875" customWidth="1"/>
    <col min="3850" max="3850" width="1.44140625" customWidth="1"/>
    <col min="3851" max="3851" width="11.5546875" customWidth="1"/>
    <col min="3852" max="3852" width="2.88671875" customWidth="1"/>
    <col min="3853" max="3853" width="1" customWidth="1"/>
    <col min="3854" max="3854" width="9.109375" customWidth="1"/>
    <col min="3855" max="3855" width="2.33203125" customWidth="1"/>
    <col min="3856" max="3856" width="2.109375" customWidth="1"/>
    <col min="3857" max="3857" width="9.33203125" customWidth="1"/>
    <col min="3858" max="3858" width="4" customWidth="1"/>
    <col min="3859" max="3859" width="2.88671875" customWidth="1"/>
    <col min="3860" max="3860" width="12.5546875" customWidth="1"/>
    <col min="3861" max="3861" width="1" customWidth="1"/>
    <col min="3862" max="3862" width="1.109375" customWidth="1"/>
    <col min="3863" max="3863" width="2.88671875" customWidth="1"/>
    <col min="3864" max="3864" width="9.88671875" customWidth="1"/>
    <col min="3865" max="4096" width="6.88671875" customWidth="1"/>
    <col min="4097" max="4097" width="3.109375" customWidth="1"/>
    <col min="4098" max="4098" width="21.109375" customWidth="1"/>
    <col min="4099" max="4099" width="7.44140625" customWidth="1"/>
    <col min="4100" max="4100" width="1.44140625" customWidth="1"/>
    <col min="4101" max="4101" width="11.88671875" customWidth="1"/>
    <col min="4102" max="4102" width="2.33203125" customWidth="1"/>
    <col min="4103" max="4103" width="11.33203125" customWidth="1"/>
    <col min="4104" max="4104" width="2" customWidth="1"/>
    <col min="4105" max="4105" width="12.88671875" customWidth="1"/>
    <col min="4106" max="4106" width="1.44140625" customWidth="1"/>
    <col min="4107" max="4107" width="11.5546875" customWidth="1"/>
    <col min="4108" max="4108" width="2.88671875" customWidth="1"/>
    <col min="4109" max="4109" width="1" customWidth="1"/>
    <col min="4110" max="4110" width="9.109375" customWidth="1"/>
    <col min="4111" max="4111" width="2.33203125" customWidth="1"/>
    <col min="4112" max="4112" width="2.109375" customWidth="1"/>
    <col min="4113" max="4113" width="9.33203125" customWidth="1"/>
    <col min="4114" max="4114" width="4" customWidth="1"/>
    <col min="4115" max="4115" width="2.88671875" customWidth="1"/>
    <col min="4116" max="4116" width="12.5546875" customWidth="1"/>
    <col min="4117" max="4117" width="1" customWidth="1"/>
    <col min="4118" max="4118" width="1.109375" customWidth="1"/>
    <col min="4119" max="4119" width="2.88671875" customWidth="1"/>
    <col min="4120" max="4120" width="9.88671875" customWidth="1"/>
    <col min="4121" max="4352" width="6.88671875" customWidth="1"/>
    <col min="4353" max="4353" width="3.109375" customWidth="1"/>
    <col min="4354" max="4354" width="21.109375" customWidth="1"/>
    <col min="4355" max="4355" width="7.44140625" customWidth="1"/>
    <col min="4356" max="4356" width="1.44140625" customWidth="1"/>
    <col min="4357" max="4357" width="11.88671875" customWidth="1"/>
    <col min="4358" max="4358" width="2.33203125" customWidth="1"/>
    <col min="4359" max="4359" width="11.33203125" customWidth="1"/>
    <col min="4360" max="4360" width="2" customWidth="1"/>
    <col min="4361" max="4361" width="12.88671875" customWidth="1"/>
    <col min="4362" max="4362" width="1.44140625" customWidth="1"/>
    <col min="4363" max="4363" width="11.5546875" customWidth="1"/>
    <col min="4364" max="4364" width="2.88671875" customWidth="1"/>
    <col min="4365" max="4365" width="1" customWidth="1"/>
    <col min="4366" max="4366" width="9.109375" customWidth="1"/>
    <col min="4367" max="4367" width="2.33203125" customWidth="1"/>
    <col min="4368" max="4368" width="2.109375" customWidth="1"/>
    <col min="4369" max="4369" width="9.33203125" customWidth="1"/>
    <col min="4370" max="4370" width="4" customWidth="1"/>
    <col min="4371" max="4371" width="2.88671875" customWidth="1"/>
    <col min="4372" max="4372" width="12.5546875" customWidth="1"/>
    <col min="4373" max="4373" width="1" customWidth="1"/>
    <col min="4374" max="4374" width="1.109375" customWidth="1"/>
    <col min="4375" max="4375" width="2.88671875" customWidth="1"/>
    <col min="4376" max="4376" width="9.88671875" customWidth="1"/>
    <col min="4377" max="4608" width="6.88671875" customWidth="1"/>
    <col min="4609" max="4609" width="3.109375" customWidth="1"/>
    <col min="4610" max="4610" width="21.109375" customWidth="1"/>
    <col min="4611" max="4611" width="7.44140625" customWidth="1"/>
    <col min="4612" max="4612" width="1.44140625" customWidth="1"/>
    <col min="4613" max="4613" width="11.88671875" customWidth="1"/>
    <col min="4614" max="4614" width="2.33203125" customWidth="1"/>
    <col min="4615" max="4615" width="11.33203125" customWidth="1"/>
    <col min="4616" max="4616" width="2" customWidth="1"/>
    <col min="4617" max="4617" width="12.88671875" customWidth="1"/>
    <col min="4618" max="4618" width="1.44140625" customWidth="1"/>
    <col min="4619" max="4619" width="11.5546875" customWidth="1"/>
    <col min="4620" max="4620" width="2.88671875" customWidth="1"/>
    <col min="4621" max="4621" width="1" customWidth="1"/>
    <col min="4622" max="4622" width="9.109375" customWidth="1"/>
    <col min="4623" max="4623" width="2.33203125" customWidth="1"/>
    <col min="4624" max="4624" width="2.109375" customWidth="1"/>
    <col min="4625" max="4625" width="9.33203125" customWidth="1"/>
    <col min="4626" max="4626" width="4" customWidth="1"/>
    <col min="4627" max="4627" width="2.88671875" customWidth="1"/>
    <col min="4628" max="4628" width="12.5546875" customWidth="1"/>
    <col min="4629" max="4629" width="1" customWidth="1"/>
    <col min="4630" max="4630" width="1.109375" customWidth="1"/>
    <col min="4631" max="4631" width="2.88671875" customWidth="1"/>
    <col min="4632" max="4632" width="9.88671875" customWidth="1"/>
    <col min="4633" max="4864" width="6.88671875" customWidth="1"/>
    <col min="4865" max="4865" width="3.109375" customWidth="1"/>
    <col min="4866" max="4866" width="21.109375" customWidth="1"/>
    <col min="4867" max="4867" width="7.44140625" customWidth="1"/>
    <col min="4868" max="4868" width="1.44140625" customWidth="1"/>
    <col min="4869" max="4869" width="11.88671875" customWidth="1"/>
    <col min="4870" max="4870" width="2.33203125" customWidth="1"/>
    <col min="4871" max="4871" width="11.33203125" customWidth="1"/>
    <col min="4872" max="4872" width="2" customWidth="1"/>
    <col min="4873" max="4873" width="12.88671875" customWidth="1"/>
    <col min="4874" max="4874" width="1.44140625" customWidth="1"/>
    <col min="4875" max="4875" width="11.5546875" customWidth="1"/>
    <col min="4876" max="4876" width="2.88671875" customWidth="1"/>
    <col min="4877" max="4877" width="1" customWidth="1"/>
    <col min="4878" max="4878" width="9.109375" customWidth="1"/>
    <col min="4879" max="4879" width="2.33203125" customWidth="1"/>
    <col min="4880" max="4880" width="2.109375" customWidth="1"/>
    <col min="4881" max="4881" width="9.33203125" customWidth="1"/>
    <col min="4882" max="4882" width="4" customWidth="1"/>
    <col min="4883" max="4883" width="2.88671875" customWidth="1"/>
    <col min="4884" max="4884" width="12.5546875" customWidth="1"/>
    <col min="4885" max="4885" width="1" customWidth="1"/>
    <col min="4886" max="4886" width="1.109375" customWidth="1"/>
    <col min="4887" max="4887" width="2.88671875" customWidth="1"/>
    <col min="4888" max="4888" width="9.88671875" customWidth="1"/>
    <col min="4889" max="5120" width="6.88671875" customWidth="1"/>
    <col min="5121" max="5121" width="3.109375" customWidth="1"/>
    <col min="5122" max="5122" width="21.109375" customWidth="1"/>
    <col min="5123" max="5123" width="7.44140625" customWidth="1"/>
    <col min="5124" max="5124" width="1.44140625" customWidth="1"/>
    <col min="5125" max="5125" width="11.88671875" customWidth="1"/>
    <col min="5126" max="5126" width="2.33203125" customWidth="1"/>
    <col min="5127" max="5127" width="11.33203125" customWidth="1"/>
    <col min="5128" max="5128" width="2" customWidth="1"/>
    <col min="5129" max="5129" width="12.88671875" customWidth="1"/>
    <col min="5130" max="5130" width="1.44140625" customWidth="1"/>
    <col min="5131" max="5131" width="11.5546875" customWidth="1"/>
    <col min="5132" max="5132" width="2.88671875" customWidth="1"/>
    <col min="5133" max="5133" width="1" customWidth="1"/>
    <col min="5134" max="5134" width="9.109375" customWidth="1"/>
    <col min="5135" max="5135" width="2.33203125" customWidth="1"/>
    <col min="5136" max="5136" width="2.109375" customWidth="1"/>
    <col min="5137" max="5137" width="9.33203125" customWidth="1"/>
    <col min="5138" max="5138" width="4" customWidth="1"/>
    <col min="5139" max="5139" width="2.88671875" customWidth="1"/>
    <col min="5140" max="5140" width="12.5546875" customWidth="1"/>
    <col min="5141" max="5141" width="1" customWidth="1"/>
    <col min="5142" max="5142" width="1.109375" customWidth="1"/>
    <col min="5143" max="5143" width="2.88671875" customWidth="1"/>
    <col min="5144" max="5144" width="9.88671875" customWidth="1"/>
    <col min="5145" max="5376" width="6.88671875" customWidth="1"/>
    <col min="5377" max="5377" width="3.109375" customWidth="1"/>
    <col min="5378" max="5378" width="21.109375" customWidth="1"/>
    <col min="5379" max="5379" width="7.44140625" customWidth="1"/>
    <col min="5380" max="5380" width="1.44140625" customWidth="1"/>
    <col min="5381" max="5381" width="11.88671875" customWidth="1"/>
    <col min="5382" max="5382" width="2.33203125" customWidth="1"/>
    <col min="5383" max="5383" width="11.33203125" customWidth="1"/>
    <col min="5384" max="5384" width="2" customWidth="1"/>
    <col min="5385" max="5385" width="12.88671875" customWidth="1"/>
    <col min="5386" max="5386" width="1.44140625" customWidth="1"/>
    <col min="5387" max="5387" width="11.5546875" customWidth="1"/>
    <col min="5388" max="5388" width="2.88671875" customWidth="1"/>
    <col min="5389" max="5389" width="1" customWidth="1"/>
    <col min="5390" max="5390" width="9.109375" customWidth="1"/>
    <col min="5391" max="5391" width="2.33203125" customWidth="1"/>
    <col min="5392" max="5392" width="2.109375" customWidth="1"/>
    <col min="5393" max="5393" width="9.33203125" customWidth="1"/>
    <col min="5394" max="5394" width="4" customWidth="1"/>
    <col min="5395" max="5395" width="2.88671875" customWidth="1"/>
    <col min="5396" max="5396" width="12.5546875" customWidth="1"/>
    <col min="5397" max="5397" width="1" customWidth="1"/>
    <col min="5398" max="5398" width="1.109375" customWidth="1"/>
    <col min="5399" max="5399" width="2.88671875" customWidth="1"/>
    <col min="5400" max="5400" width="9.88671875" customWidth="1"/>
    <col min="5401" max="5632" width="6.88671875" customWidth="1"/>
    <col min="5633" max="5633" width="3.109375" customWidth="1"/>
    <col min="5634" max="5634" width="21.109375" customWidth="1"/>
    <col min="5635" max="5635" width="7.44140625" customWidth="1"/>
    <col min="5636" max="5636" width="1.44140625" customWidth="1"/>
    <col min="5637" max="5637" width="11.88671875" customWidth="1"/>
    <col min="5638" max="5638" width="2.33203125" customWidth="1"/>
    <col min="5639" max="5639" width="11.33203125" customWidth="1"/>
    <col min="5640" max="5640" width="2" customWidth="1"/>
    <col min="5641" max="5641" width="12.88671875" customWidth="1"/>
    <col min="5642" max="5642" width="1.44140625" customWidth="1"/>
    <col min="5643" max="5643" width="11.5546875" customWidth="1"/>
    <col min="5644" max="5644" width="2.88671875" customWidth="1"/>
    <col min="5645" max="5645" width="1" customWidth="1"/>
    <col min="5646" max="5646" width="9.109375" customWidth="1"/>
    <col min="5647" max="5647" width="2.33203125" customWidth="1"/>
    <col min="5648" max="5648" width="2.109375" customWidth="1"/>
    <col min="5649" max="5649" width="9.33203125" customWidth="1"/>
    <col min="5650" max="5650" width="4" customWidth="1"/>
    <col min="5651" max="5651" width="2.88671875" customWidth="1"/>
    <col min="5652" max="5652" width="12.5546875" customWidth="1"/>
    <col min="5653" max="5653" width="1" customWidth="1"/>
    <col min="5654" max="5654" width="1.109375" customWidth="1"/>
    <col min="5655" max="5655" width="2.88671875" customWidth="1"/>
    <col min="5656" max="5656" width="9.88671875" customWidth="1"/>
    <col min="5657" max="5888" width="6.88671875" customWidth="1"/>
    <col min="5889" max="5889" width="3.109375" customWidth="1"/>
    <col min="5890" max="5890" width="21.109375" customWidth="1"/>
    <col min="5891" max="5891" width="7.44140625" customWidth="1"/>
    <col min="5892" max="5892" width="1.44140625" customWidth="1"/>
    <col min="5893" max="5893" width="11.88671875" customWidth="1"/>
    <col min="5894" max="5894" width="2.33203125" customWidth="1"/>
    <col min="5895" max="5895" width="11.33203125" customWidth="1"/>
    <col min="5896" max="5896" width="2" customWidth="1"/>
    <col min="5897" max="5897" width="12.88671875" customWidth="1"/>
    <col min="5898" max="5898" width="1.44140625" customWidth="1"/>
    <col min="5899" max="5899" width="11.5546875" customWidth="1"/>
    <col min="5900" max="5900" width="2.88671875" customWidth="1"/>
    <col min="5901" max="5901" width="1" customWidth="1"/>
    <col min="5902" max="5902" width="9.109375" customWidth="1"/>
    <col min="5903" max="5903" width="2.33203125" customWidth="1"/>
    <col min="5904" max="5904" width="2.109375" customWidth="1"/>
    <col min="5905" max="5905" width="9.33203125" customWidth="1"/>
    <col min="5906" max="5906" width="4" customWidth="1"/>
    <col min="5907" max="5907" width="2.88671875" customWidth="1"/>
    <col min="5908" max="5908" width="12.5546875" customWidth="1"/>
    <col min="5909" max="5909" width="1" customWidth="1"/>
    <col min="5910" max="5910" width="1.109375" customWidth="1"/>
    <col min="5911" max="5911" width="2.88671875" customWidth="1"/>
    <col min="5912" max="5912" width="9.88671875" customWidth="1"/>
    <col min="5913" max="6144" width="6.88671875" customWidth="1"/>
    <col min="6145" max="6145" width="3.109375" customWidth="1"/>
    <col min="6146" max="6146" width="21.109375" customWidth="1"/>
    <col min="6147" max="6147" width="7.44140625" customWidth="1"/>
    <col min="6148" max="6148" width="1.44140625" customWidth="1"/>
    <col min="6149" max="6149" width="11.88671875" customWidth="1"/>
    <col min="6150" max="6150" width="2.33203125" customWidth="1"/>
    <col min="6151" max="6151" width="11.33203125" customWidth="1"/>
    <col min="6152" max="6152" width="2" customWidth="1"/>
    <col min="6153" max="6153" width="12.88671875" customWidth="1"/>
    <col min="6154" max="6154" width="1.44140625" customWidth="1"/>
    <col min="6155" max="6155" width="11.5546875" customWidth="1"/>
    <col min="6156" max="6156" width="2.88671875" customWidth="1"/>
    <col min="6157" max="6157" width="1" customWidth="1"/>
    <col min="6158" max="6158" width="9.109375" customWidth="1"/>
    <col min="6159" max="6159" width="2.33203125" customWidth="1"/>
    <col min="6160" max="6160" width="2.109375" customWidth="1"/>
    <col min="6161" max="6161" width="9.33203125" customWidth="1"/>
    <col min="6162" max="6162" width="4" customWidth="1"/>
    <col min="6163" max="6163" width="2.88671875" customWidth="1"/>
    <col min="6164" max="6164" width="12.5546875" customWidth="1"/>
    <col min="6165" max="6165" width="1" customWidth="1"/>
    <col min="6166" max="6166" width="1.109375" customWidth="1"/>
    <col min="6167" max="6167" width="2.88671875" customWidth="1"/>
    <col min="6168" max="6168" width="9.88671875" customWidth="1"/>
    <col min="6169" max="6400" width="6.88671875" customWidth="1"/>
    <col min="6401" max="6401" width="3.109375" customWidth="1"/>
    <col min="6402" max="6402" width="21.109375" customWidth="1"/>
    <col min="6403" max="6403" width="7.44140625" customWidth="1"/>
    <col min="6404" max="6404" width="1.44140625" customWidth="1"/>
    <col min="6405" max="6405" width="11.88671875" customWidth="1"/>
    <col min="6406" max="6406" width="2.33203125" customWidth="1"/>
    <col min="6407" max="6407" width="11.33203125" customWidth="1"/>
    <col min="6408" max="6408" width="2" customWidth="1"/>
    <col min="6409" max="6409" width="12.88671875" customWidth="1"/>
    <col min="6410" max="6410" width="1.44140625" customWidth="1"/>
    <col min="6411" max="6411" width="11.5546875" customWidth="1"/>
    <col min="6412" max="6412" width="2.88671875" customWidth="1"/>
    <col min="6413" max="6413" width="1" customWidth="1"/>
    <col min="6414" max="6414" width="9.109375" customWidth="1"/>
    <col min="6415" max="6415" width="2.33203125" customWidth="1"/>
    <col min="6416" max="6416" width="2.109375" customWidth="1"/>
    <col min="6417" max="6417" width="9.33203125" customWidth="1"/>
    <col min="6418" max="6418" width="4" customWidth="1"/>
    <col min="6419" max="6419" width="2.88671875" customWidth="1"/>
    <col min="6420" max="6420" width="12.5546875" customWidth="1"/>
    <col min="6421" max="6421" width="1" customWidth="1"/>
    <col min="6422" max="6422" width="1.109375" customWidth="1"/>
    <col min="6423" max="6423" width="2.88671875" customWidth="1"/>
    <col min="6424" max="6424" width="9.88671875" customWidth="1"/>
    <col min="6425" max="6656" width="6.88671875" customWidth="1"/>
    <col min="6657" max="6657" width="3.109375" customWidth="1"/>
    <col min="6658" max="6658" width="21.109375" customWidth="1"/>
    <col min="6659" max="6659" width="7.44140625" customWidth="1"/>
    <col min="6660" max="6660" width="1.44140625" customWidth="1"/>
    <col min="6661" max="6661" width="11.88671875" customWidth="1"/>
    <col min="6662" max="6662" width="2.33203125" customWidth="1"/>
    <col min="6663" max="6663" width="11.33203125" customWidth="1"/>
    <col min="6664" max="6664" width="2" customWidth="1"/>
    <col min="6665" max="6665" width="12.88671875" customWidth="1"/>
    <col min="6666" max="6666" width="1.44140625" customWidth="1"/>
    <col min="6667" max="6667" width="11.5546875" customWidth="1"/>
    <col min="6668" max="6668" width="2.88671875" customWidth="1"/>
    <col min="6669" max="6669" width="1" customWidth="1"/>
    <col min="6670" max="6670" width="9.109375" customWidth="1"/>
    <col min="6671" max="6671" width="2.33203125" customWidth="1"/>
    <col min="6672" max="6672" width="2.109375" customWidth="1"/>
    <col min="6673" max="6673" width="9.33203125" customWidth="1"/>
    <col min="6674" max="6674" width="4" customWidth="1"/>
    <col min="6675" max="6675" width="2.88671875" customWidth="1"/>
    <col min="6676" max="6676" width="12.5546875" customWidth="1"/>
    <col min="6677" max="6677" width="1" customWidth="1"/>
    <col min="6678" max="6678" width="1.109375" customWidth="1"/>
    <col min="6679" max="6679" width="2.88671875" customWidth="1"/>
    <col min="6680" max="6680" width="9.88671875" customWidth="1"/>
    <col min="6681" max="6912" width="6.88671875" customWidth="1"/>
    <col min="6913" max="6913" width="3.109375" customWidth="1"/>
    <col min="6914" max="6914" width="21.109375" customWidth="1"/>
    <col min="6915" max="6915" width="7.44140625" customWidth="1"/>
    <col min="6916" max="6916" width="1.44140625" customWidth="1"/>
    <col min="6917" max="6917" width="11.88671875" customWidth="1"/>
    <col min="6918" max="6918" width="2.33203125" customWidth="1"/>
    <col min="6919" max="6919" width="11.33203125" customWidth="1"/>
    <col min="6920" max="6920" width="2" customWidth="1"/>
    <col min="6921" max="6921" width="12.88671875" customWidth="1"/>
    <col min="6922" max="6922" width="1.44140625" customWidth="1"/>
    <col min="6923" max="6923" width="11.5546875" customWidth="1"/>
    <col min="6924" max="6924" width="2.88671875" customWidth="1"/>
    <col min="6925" max="6925" width="1" customWidth="1"/>
    <col min="6926" max="6926" width="9.109375" customWidth="1"/>
    <col min="6927" max="6927" width="2.33203125" customWidth="1"/>
    <col min="6928" max="6928" width="2.109375" customWidth="1"/>
    <col min="6929" max="6929" width="9.33203125" customWidth="1"/>
    <col min="6930" max="6930" width="4" customWidth="1"/>
    <col min="6931" max="6931" width="2.88671875" customWidth="1"/>
    <col min="6932" max="6932" width="12.5546875" customWidth="1"/>
    <col min="6933" max="6933" width="1" customWidth="1"/>
    <col min="6934" max="6934" width="1.109375" customWidth="1"/>
    <col min="6935" max="6935" width="2.88671875" customWidth="1"/>
    <col min="6936" max="6936" width="9.88671875" customWidth="1"/>
    <col min="6937" max="7168" width="6.88671875" customWidth="1"/>
    <col min="7169" max="7169" width="3.109375" customWidth="1"/>
    <col min="7170" max="7170" width="21.109375" customWidth="1"/>
    <col min="7171" max="7171" width="7.44140625" customWidth="1"/>
    <col min="7172" max="7172" width="1.44140625" customWidth="1"/>
    <col min="7173" max="7173" width="11.88671875" customWidth="1"/>
    <col min="7174" max="7174" width="2.33203125" customWidth="1"/>
    <col min="7175" max="7175" width="11.33203125" customWidth="1"/>
    <col min="7176" max="7176" width="2" customWidth="1"/>
    <col min="7177" max="7177" width="12.88671875" customWidth="1"/>
    <col min="7178" max="7178" width="1.44140625" customWidth="1"/>
    <col min="7179" max="7179" width="11.5546875" customWidth="1"/>
    <col min="7180" max="7180" width="2.88671875" customWidth="1"/>
    <col min="7181" max="7181" width="1" customWidth="1"/>
    <col min="7182" max="7182" width="9.109375" customWidth="1"/>
    <col min="7183" max="7183" width="2.33203125" customWidth="1"/>
    <col min="7184" max="7184" width="2.109375" customWidth="1"/>
    <col min="7185" max="7185" width="9.33203125" customWidth="1"/>
    <col min="7186" max="7186" width="4" customWidth="1"/>
    <col min="7187" max="7187" width="2.88671875" customWidth="1"/>
    <col min="7188" max="7188" width="12.5546875" customWidth="1"/>
    <col min="7189" max="7189" width="1" customWidth="1"/>
    <col min="7190" max="7190" width="1.109375" customWidth="1"/>
    <col min="7191" max="7191" width="2.88671875" customWidth="1"/>
    <col min="7192" max="7192" width="9.88671875" customWidth="1"/>
    <col min="7193" max="7424" width="6.88671875" customWidth="1"/>
    <col min="7425" max="7425" width="3.109375" customWidth="1"/>
    <col min="7426" max="7426" width="21.109375" customWidth="1"/>
    <col min="7427" max="7427" width="7.44140625" customWidth="1"/>
    <col min="7428" max="7428" width="1.44140625" customWidth="1"/>
    <col min="7429" max="7429" width="11.88671875" customWidth="1"/>
    <col min="7430" max="7430" width="2.33203125" customWidth="1"/>
    <col min="7431" max="7431" width="11.33203125" customWidth="1"/>
    <col min="7432" max="7432" width="2" customWidth="1"/>
    <col min="7433" max="7433" width="12.88671875" customWidth="1"/>
    <col min="7434" max="7434" width="1.44140625" customWidth="1"/>
    <col min="7435" max="7435" width="11.5546875" customWidth="1"/>
    <col min="7436" max="7436" width="2.88671875" customWidth="1"/>
    <col min="7437" max="7437" width="1" customWidth="1"/>
    <col min="7438" max="7438" width="9.109375" customWidth="1"/>
    <col min="7439" max="7439" width="2.33203125" customWidth="1"/>
    <col min="7440" max="7440" width="2.109375" customWidth="1"/>
    <col min="7441" max="7441" width="9.33203125" customWidth="1"/>
    <col min="7442" max="7442" width="4" customWidth="1"/>
    <col min="7443" max="7443" width="2.88671875" customWidth="1"/>
    <col min="7444" max="7444" width="12.5546875" customWidth="1"/>
    <col min="7445" max="7445" width="1" customWidth="1"/>
    <col min="7446" max="7446" width="1.109375" customWidth="1"/>
    <col min="7447" max="7447" width="2.88671875" customWidth="1"/>
    <col min="7448" max="7448" width="9.88671875" customWidth="1"/>
    <col min="7449" max="7680" width="6.88671875" customWidth="1"/>
    <col min="7681" max="7681" width="3.109375" customWidth="1"/>
    <col min="7682" max="7682" width="21.109375" customWidth="1"/>
    <col min="7683" max="7683" width="7.44140625" customWidth="1"/>
    <col min="7684" max="7684" width="1.44140625" customWidth="1"/>
    <col min="7685" max="7685" width="11.88671875" customWidth="1"/>
    <col min="7686" max="7686" width="2.33203125" customWidth="1"/>
    <col min="7687" max="7687" width="11.33203125" customWidth="1"/>
    <col min="7688" max="7688" width="2" customWidth="1"/>
    <col min="7689" max="7689" width="12.88671875" customWidth="1"/>
    <col min="7690" max="7690" width="1.44140625" customWidth="1"/>
    <col min="7691" max="7691" width="11.5546875" customWidth="1"/>
    <col min="7692" max="7692" width="2.88671875" customWidth="1"/>
    <col min="7693" max="7693" width="1" customWidth="1"/>
    <col min="7694" max="7694" width="9.109375" customWidth="1"/>
    <col min="7695" max="7695" width="2.33203125" customWidth="1"/>
    <col min="7696" max="7696" width="2.109375" customWidth="1"/>
    <col min="7697" max="7697" width="9.33203125" customWidth="1"/>
    <col min="7698" max="7698" width="4" customWidth="1"/>
    <col min="7699" max="7699" width="2.88671875" customWidth="1"/>
    <col min="7700" max="7700" width="12.5546875" customWidth="1"/>
    <col min="7701" max="7701" width="1" customWidth="1"/>
    <col min="7702" max="7702" width="1.109375" customWidth="1"/>
    <col min="7703" max="7703" width="2.88671875" customWidth="1"/>
    <col min="7704" max="7704" width="9.88671875" customWidth="1"/>
    <col min="7705" max="7936" width="6.88671875" customWidth="1"/>
    <col min="7937" max="7937" width="3.109375" customWidth="1"/>
    <col min="7938" max="7938" width="21.109375" customWidth="1"/>
    <col min="7939" max="7939" width="7.44140625" customWidth="1"/>
    <col min="7940" max="7940" width="1.44140625" customWidth="1"/>
    <col min="7941" max="7941" width="11.88671875" customWidth="1"/>
    <col min="7942" max="7942" width="2.33203125" customWidth="1"/>
    <col min="7943" max="7943" width="11.33203125" customWidth="1"/>
    <col min="7944" max="7944" width="2" customWidth="1"/>
    <col min="7945" max="7945" width="12.88671875" customWidth="1"/>
    <col min="7946" max="7946" width="1.44140625" customWidth="1"/>
    <col min="7947" max="7947" width="11.5546875" customWidth="1"/>
    <col min="7948" max="7948" width="2.88671875" customWidth="1"/>
    <col min="7949" max="7949" width="1" customWidth="1"/>
    <col min="7950" max="7950" width="9.109375" customWidth="1"/>
    <col min="7951" max="7951" width="2.33203125" customWidth="1"/>
    <col min="7952" max="7952" width="2.109375" customWidth="1"/>
    <col min="7953" max="7953" width="9.33203125" customWidth="1"/>
    <col min="7954" max="7954" width="4" customWidth="1"/>
    <col min="7955" max="7955" width="2.88671875" customWidth="1"/>
    <col min="7956" max="7956" width="12.5546875" customWidth="1"/>
    <col min="7957" max="7957" width="1" customWidth="1"/>
    <col min="7958" max="7958" width="1.109375" customWidth="1"/>
    <col min="7959" max="7959" width="2.88671875" customWidth="1"/>
    <col min="7960" max="7960" width="9.88671875" customWidth="1"/>
    <col min="7961" max="8192" width="6.88671875" customWidth="1"/>
    <col min="8193" max="8193" width="3.109375" customWidth="1"/>
    <col min="8194" max="8194" width="21.109375" customWidth="1"/>
    <col min="8195" max="8195" width="7.44140625" customWidth="1"/>
    <col min="8196" max="8196" width="1.44140625" customWidth="1"/>
    <col min="8197" max="8197" width="11.88671875" customWidth="1"/>
    <col min="8198" max="8198" width="2.33203125" customWidth="1"/>
    <col min="8199" max="8199" width="11.33203125" customWidth="1"/>
    <col min="8200" max="8200" width="2" customWidth="1"/>
    <col min="8201" max="8201" width="12.88671875" customWidth="1"/>
    <col min="8202" max="8202" width="1.44140625" customWidth="1"/>
    <col min="8203" max="8203" width="11.5546875" customWidth="1"/>
    <col min="8204" max="8204" width="2.88671875" customWidth="1"/>
    <col min="8205" max="8205" width="1" customWidth="1"/>
    <col min="8206" max="8206" width="9.109375" customWidth="1"/>
    <col min="8207" max="8207" width="2.33203125" customWidth="1"/>
    <col min="8208" max="8208" width="2.109375" customWidth="1"/>
    <col min="8209" max="8209" width="9.33203125" customWidth="1"/>
    <col min="8210" max="8210" width="4" customWidth="1"/>
    <col min="8211" max="8211" width="2.88671875" customWidth="1"/>
    <col min="8212" max="8212" width="12.5546875" customWidth="1"/>
    <col min="8213" max="8213" width="1" customWidth="1"/>
    <col min="8214" max="8214" width="1.109375" customWidth="1"/>
    <col min="8215" max="8215" width="2.88671875" customWidth="1"/>
    <col min="8216" max="8216" width="9.88671875" customWidth="1"/>
    <col min="8217" max="8448" width="6.88671875" customWidth="1"/>
    <col min="8449" max="8449" width="3.109375" customWidth="1"/>
    <col min="8450" max="8450" width="21.109375" customWidth="1"/>
    <col min="8451" max="8451" width="7.44140625" customWidth="1"/>
    <col min="8452" max="8452" width="1.44140625" customWidth="1"/>
    <col min="8453" max="8453" width="11.88671875" customWidth="1"/>
    <col min="8454" max="8454" width="2.33203125" customWidth="1"/>
    <col min="8455" max="8455" width="11.33203125" customWidth="1"/>
    <col min="8456" max="8456" width="2" customWidth="1"/>
    <col min="8457" max="8457" width="12.88671875" customWidth="1"/>
    <col min="8458" max="8458" width="1.44140625" customWidth="1"/>
    <col min="8459" max="8459" width="11.5546875" customWidth="1"/>
    <col min="8460" max="8460" width="2.88671875" customWidth="1"/>
    <col min="8461" max="8461" width="1" customWidth="1"/>
    <col min="8462" max="8462" width="9.109375" customWidth="1"/>
    <col min="8463" max="8463" width="2.33203125" customWidth="1"/>
    <col min="8464" max="8464" width="2.109375" customWidth="1"/>
    <col min="8465" max="8465" width="9.33203125" customWidth="1"/>
    <col min="8466" max="8466" width="4" customWidth="1"/>
    <col min="8467" max="8467" width="2.88671875" customWidth="1"/>
    <col min="8468" max="8468" width="12.5546875" customWidth="1"/>
    <col min="8469" max="8469" width="1" customWidth="1"/>
    <col min="8470" max="8470" width="1.109375" customWidth="1"/>
    <col min="8471" max="8471" width="2.88671875" customWidth="1"/>
    <col min="8472" max="8472" width="9.88671875" customWidth="1"/>
    <col min="8473" max="8704" width="6.88671875" customWidth="1"/>
    <col min="8705" max="8705" width="3.109375" customWidth="1"/>
    <col min="8706" max="8706" width="21.109375" customWidth="1"/>
    <col min="8707" max="8707" width="7.44140625" customWidth="1"/>
    <col min="8708" max="8708" width="1.44140625" customWidth="1"/>
    <col min="8709" max="8709" width="11.88671875" customWidth="1"/>
    <col min="8710" max="8710" width="2.33203125" customWidth="1"/>
    <col min="8711" max="8711" width="11.33203125" customWidth="1"/>
    <col min="8712" max="8712" width="2" customWidth="1"/>
    <col min="8713" max="8713" width="12.88671875" customWidth="1"/>
    <col min="8714" max="8714" width="1.44140625" customWidth="1"/>
    <col min="8715" max="8715" width="11.5546875" customWidth="1"/>
    <col min="8716" max="8716" width="2.88671875" customWidth="1"/>
    <col min="8717" max="8717" width="1" customWidth="1"/>
    <col min="8718" max="8718" width="9.109375" customWidth="1"/>
    <col min="8719" max="8719" width="2.33203125" customWidth="1"/>
    <col min="8720" max="8720" width="2.109375" customWidth="1"/>
    <col min="8721" max="8721" width="9.33203125" customWidth="1"/>
    <col min="8722" max="8722" width="4" customWidth="1"/>
    <col min="8723" max="8723" width="2.88671875" customWidth="1"/>
    <col min="8724" max="8724" width="12.5546875" customWidth="1"/>
    <col min="8725" max="8725" width="1" customWidth="1"/>
    <col min="8726" max="8726" width="1.109375" customWidth="1"/>
    <col min="8727" max="8727" width="2.88671875" customWidth="1"/>
    <col min="8728" max="8728" width="9.88671875" customWidth="1"/>
    <col min="8729" max="8960" width="6.88671875" customWidth="1"/>
    <col min="8961" max="8961" width="3.109375" customWidth="1"/>
    <col min="8962" max="8962" width="21.109375" customWidth="1"/>
    <col min="8963" max="8963" width="7.44140625" customWidth="1"/>
    <col min="8964" max="8964" width="1.44140625" customWidth="1"/>
    <col min="8965" max="8965" width="11.88671875" customWidth="1"/>
    <col min="8966" max="8966" width="2.33203125" customWidth="1"/>
    <col min="8967" max="8967" width="11.33203125" customWidth="1"/>
    <col min="8968" max="8968" width="2" customWidth="1"/>
    <col min="8969" max="8969" width="12.88671875" customWidth="1"/>
    <col min="8970" max="8970" width="1.44140625" customWidth="1"/>
    <col min="8971" max="8971" width="11.5546875" customWidth="1"/>
    <col min="8972" max="8972" width="2.88671875" customWidth="1"/>
    <col min="8973" max="8973" width="1" customWidth="1"/>
    <col min="8974" max="8974" width="9.109375" customWidth="1"/>
    <col min="8975" max="8975" width="2.33203125" customWidth="1"/>
    <col min="8976" max="8976" width="2.109375" customWidth="1"/>
    <col min="8977" max="8977" width="9.33203125" customWidth="1"/>
    <col min="8978" max="8978" width="4" customWidth="1"/>
    <col min="8979" max="8979" width="2.88671875" customWidth="1"/>
    <col min="8980" max="8980" width="12.5546875" customWidth="1"/>
    <col min="8981" max="8981" width="1" customWidth="1"/>
    <col min="8982" max="8982" width="1.109375" customWidth="1"/>
    <col min="8983" max="8983" width="2.88671875" customWidth="1"/>
    <col min="8984" max="8984" width="9.88671875" customWidth="1"/>
    <col min="8985" max="9216" width="6.88671875" customWidth="1"/>
    <col min="9217" max="9217" width="3.109375" customWidth="1"/>
    <col min="9218" max="9218" width="21.109375" customWidth="1"/>
    <col min="9219" max="9219" width="7.44140625" customWidth="1"/>
    <col min="9220" max="9220" width="1.44140625" customWidth="1"/>
    <col min="9221" max="9221" width="11.88671875" customWidth="1"/>
    <col min="9222" max="9222" width="2.33203125" customWidth="1"/>
    <col min="9223" max="9223" width="11.33203125" customWidth="1"/>
    <col min="9224" max="9224" width="2" customWidth="1"/>
    <col min="9225" max="9225" width="12.88671875" customWidth="1"/>
    <col min="9226" max="9226" width="1.44140625" customWidth="1"/>
    <col min="9227" max="9227" width="11.5546875" customWidth="1"/>
    <col min="9228" max="9228" width="2.88671875" customWidth="1"/>
    <col min="9229" max="9229" width="1" customWidth="1"/>
    <col min="9230" max="9230" width="9.109375" customWidth="1"/>
    <col min="9231" max="9231" width="2.33203125" customWidth="1"/>
    <col min="9232" max="9232" width="2.109375" customWidth="1"/>
    <col min="9233" max="9233" width="9.33203125" customWidth="1"/>
    <col min="9234" max="9234" width="4" customWidth="1"/>
    <col min="9235" max="9235" width="2.88671875" customWidth="1"/>
    <col min="9236" max="9236" width="12.5546875" customWidth="1"/>
    <col min="9237" max="9237" width="1" customWidth="1"/>
    <col min="9238" max="9238" width="1.109375" customWidth="1"/>
    <col min="9239" max="9239" width="2.88671875" customWidth="1"/>
    <col min="9240" max="9240" width="9.88671875" customWidth="1"/>
    <col min="9241" max="9472" width="6.88671875" customWidth="1"/>
    <col min="9473" max="9473" width="3.109375" customWidth="1"/>
    <col min="9474" max="9474" width="21.109375" customWidth="1"/>
    <col min="9475" max="9475" width="7.44140625" customWidth="1"/>
    <col min="9476" max="9476" width="1.44140625" customWidth="1"/>
    <col min="9477" max="9477" width="11.88671875" customWidth="1"/>
    <col min="9478" max="9478" width="2.33203125" customWidth="1"/>
    <col min="9479" max="9479" width="11.33203125" customWidth="1"/>
    <col min="9480" max="9480" width="2" customWidth="1"/>
    <col min="9481" max="9481" width="12.88671875" customWidth="1"/>
    <col min="9482" max="9482" width="1.44140625" customWidth="1"/>
    <col min="9483" max="9483" width="11.5546875" customWidth="1"/>
    <col min="9484" max="9484" width="2.88671875" customWidth="1"/>
    <col min="9485" max="9485" width="1" customWidth="1"/>
    <col min="9486" max="9486" width="9.109375" customWidth="1"/>
    <col min="9487" max="9487" width="2.33203125" customWidth="1"/>
    <col min="9488" max="9488" width="2.109375" customWidth="1"/>
    <col min="9489" max="9489" width="9.33203125" customWidth="1"/>
    <col min="9490" max="9490" width="4" customWidth="1"/>
    <col min="9491" max="9491" width="2.88671875" customWidth="1"/>
    <col min="9492" max="9492" width="12.5546875" customWidth="1"/>
    <col min="9493" max="9493" width="1" customWidth="1"/>
    <col min="9494" max="9494" width="1.109375" customWidth="1"/>
    <col min="9495" max="9495" width="2.88671875" customWidth="1"/>
    <col min="9496" max="9496" width="9.88671875" customWidth="1"/>
    <col min="9497" max="9728" width="6.88671875" customWidth="1"/>
    <col min="9729" max="9729" width="3.109375" customWidth="1"/>
    <col min="9730" max="9730" width="21.109375" customWidth="1"/>
    <col min="9731" max="9731" width="7.44140625" customWidth="1"/>
    <col min="9732" max="9732" width="1.44140625" customWidth="1"/>
    <col min="9733" max="9733" width="11.88671875" customWidth="1"/>
    <col min="9734" max="9734" width="2.33203125" customWidth="1"/>
    <col min="9735" max="9735" width="11.33203125" customWidth="1"/>
    <col min="9736" max="9736" width="2" customWidth="1"/>
    <col min="9737" max="9737" width="12.88671875" customWidth="1"/>
    <col min="9738" max="9738" width="1.44140625" customWidth="1"/>
    <col min="9739" max="9739" width="11.5546875" customWidth="1"/>
    <col min="9740" max="9740" width="2.88671875" customWidth="1"/>
    <col min="9741" max="9741" width="1" customWidth="1"/>
    <col min="9742" max="9742" width="9.109375" customWidth="1"/>
    <col min="9743" max="9743" width="2.33203125" customWidth="1"/>
    <col min="9744" max="9744" width="2.109375" customWidth="1"/>
    <col min="9745" max="9745" width="9.33203125" customWidth="1"/>
    <col min="9746" max="9746" width="4" customWidth="1"/>
    <col min="9747" max="9747" width="2.88671875" customWidth="1"/>
    <col min="9748" max="9748" width="12.5546875" customWidth="1"/>
    <col min="9749" max="9749" width="1" customWidth="1"/>
    <col min="9750" max="9750" width="1.109375" customWidth="1"/>
    <col min="9751" max="9751" width="2.88671875" customWidth="1"/>
    <col min="9752" max="9752" width="9.88671875" customWidth="1"/>
    <col min="9753" max="9984" width="6.88671875" customWidth="1"/>
    <col min="9985" max="9985" width="3.109375" customWidth="1"/>
    <col min="9986" max="9986" width="21.109375" customWidth="1"/>
    <col min="9987" max="9987" width="7.44140625" customWidth="1"/>
    <col min="9988" max="9988" width="1.44140625" customWidth="1"/>
    <col min="9989" max="9989" width="11.88671875" customWidth="1"/>
    <col min="9990" max="9990" width="2.33203125" customWidth="1"/>
    <col min="9991" max="9991" width="11.33203125" customWidth="1"/>
    <col min="9992" max="9992" width="2" customWidth="1"/>
    <col min="9993" max="9993" width="12.88671875" customWidth="1"/>
    <col min="9994" max="9994" width="1.44140625" customWidth="1"/>
    <col min="9995" max="9995" width="11.5546875" customWidth="1"/>
    <col min="9996" max="9996" width="2.88671875" customWidth="1"/>
    <col min="9997" max="9997" width="1" customWidth="1"/>
    <col min="9998" max="9998" width="9.109375" customWidth="1"/>
    <col min="9999" max="9999" width="2.33203125" customWidth="1"/>
    <col min="10000" max="10000" width="2.109375" customWidth="1"/>
    <col min="10001" max="10001" width="9.33203125" customWidth="1"/>
    <col min="10002" max="10002" width="4" customWidth="1"/>
    <col min="10003" max="10003" width="2.88671875" customWidth="1"/>
    <col min="10004" max="10004" width="12.5546875" customWidth="1"/>
    <col min="10005" max="10005" width="1" customWidth="1"/>
    <col min="10006" max="10006" width="1.109375" customWidth="1"/>
    <col min="10007" max="10007" width="2.88671875" customWidth="1"/>
    <col min="10008" max="10008" width="9.88671875" customWidth="1"/>
    <col min="10009" max="10240" width="6.88671875" customWidth="1"/>
    <col min="10241" max="10241" width="3.109375" customWidth="1"/>
    <col min="10242" max="10242" width="21.109375" customWidth="1"/>
    <col min="10243" max="10243" width="7.44140625" customWidth="1"/>
    <col min="10244" max="10244" width="1.44140625" customWidth="1"/>
    <col min="10245" max="10245" width="11.88671875" customWidth="1"/>
    <col min="10246" max="10246" width="2.33203125" customWidth="1"/>
    <col min="10247" max="10247" width="11.33203125" customWidth="1"/>
    <col min="10248" max="10248" width="2" customWidth="1"/>
    <col min="10249" max="10249" width="12.88671875" customWidth="1"/>
    <col min="10250" max="10250" width="1.44140625" customWidth="1"/>
    <col min="10251" max="10251" width="11.5546875" customWidth="1"/>
    <col min="10252" max="10252" width="2.88671875" customWidth="1"/>
    <col min="10253" max="10253" width="1" customWidth="1"/>
    <col min="10254" max="10254" width="9.109375" customWidth="1"/>
    <col min="10255" max="10255" width="2.33203125" customWidth="1"/>
    <col min="10256" max="10256" width="2.109375" customWidth="1"/>
    <col min="10257" max="10257" width="9.33203125" customWidth="1"/>
    <col min="10258" max="10258" width="4" customWidth="1"/>
    <col min="10259" max="10259" width="2.88671875" customWidth="1"/>
    <col min="10260" max="10260" width="12.5546875" customWidth="1"/>
    <col min="10261" max="10261" width="1" customWidth="1"/>
    <col min="10262" max="10262" width="1.109375" customWidth="1"/>
    <col min="10263" max="10263" width="2.88671875" customWidth="1"/>
    <col min="10264" max="10264" width="9.88671875" customWidth="1"/>
    <col min="10265" max="10496" width="6.88671875" customWidth="1"/>
    <col min="10497" max="10497" width="3.109375" customWidth="1"/>
    <col min="10498" max="10498" width="21.109375" customWidth="1"/>
    <col min="10499" max="10499" width="7.44140625" customWidth="1"/>
    <col min="10500" max="10500" width="1.44140625" customWidth="1"/>
    <col min="10501" max="10501" width="11.88671875" customWidth="1"/>
    <col min="10502" max="10502" width="2.33203125" customWidth="1"/>
    <col min="10503" max="10503" width="11.33203125" customWidth="1"/>
    <col min="10504" max="10504" width="2" customWidth="1"/>
    <col min="10505" max="10505" width="12.88671875" customWidth="1"/>
    <col min="10506" max="10506" width="1.44140625" customWidth="1"/>
    <col min="10507" max="10507" width="11.5546875" customWidth="1"/>
    <col min="10508" max="10508" width="2.88671875" customWidth="1"/>
    <col min="10509" max="10509" width="1" customWidth="1"/>
    <col min="10510" max="10510" width="9.109375" customWidth="1"/>
    <col min="10511" max="10511" width="2.33203125" customWidth="1"/>
    <col min="10512" max="10512" width="2.109375" customWidth="1"/>
    <col min="10513" max="10513" width="9.33203125" customWidth="1"/>
    <col min="10514" max="10514" width="4" customWidth="1"/>
    <col min="10515" max="10515" width="2.88671875" customWidth="1"/>
    <col min="10516" max="10516" width="12.5546875" customWidth="1"/>
    <col min="10517" max="10517" width="1" customWidth="1"/>
    <col min="10518" max="10518" width="1.109375" customWidth="1"/>
    <col min="10519" max="10519" width="2.88671875" customWidth="1"/>
    <col min="10520" max="10520" width="9.88671875" customWidth="1"/>
    <col min="10521" max="10752" width="6.88671875" customWidth="1"/>
    <col min="10753" max="10753" width="3.109375" customWidth="1"/>
    <col min="10754" max="10754" width="21.109375" customWidth="1"/>
    <col min="10755" max="10755" width="7.44140625" customWidth="1"/>
    <col min="10756" max="10756" width="1.44140625" customWidth="1"/>
    <col min="10757" max="10757" width="11.88671875" customWidth="1"/>
    <col min="10758" max="10758" width="2.33203125" customWidth="1"/>
    <col min="10759" max="10759" width="11.33203125" customWidth="1"/>
    <col min="10760" max="10760" width="2" customWidth="1"/>
    <col min="10761" max="10761" width="12.88671875" customWidth="1"/>
    <col min="10762" max="10762" width="1.44140625" customWidth="1"/>
    <col min="10763" max="10763" width="11.5546875" customWidth="1"/>
    <col min="10764" max="10764" width="2.88671875" customWidth="1"/>
    <col min="10765" max="10765" width="1" customWidth="1"/>
    <col min="10766" max="10766" width="9.109375" customWidth="1"/>
    <col min="10767" max="10767" width="2.33203125" customWidth="1"/>
    <col min="10768" max="10768" width="2.109375" customWidth="1"/>
    <col min="10769" max="10769" width="9.33203125" customWidth="1"/>
    <col min="10770" max="10770" width="4" customWidth="1"/>
    <col min="10771" max="10771" width="2.88671875" customWidth="1"/>
    <col min="10772" max="10772" width="12.5546875" customWidth="1"/>
    <col min="10773" max="10773" width="1" customWidth="1"/>
    <col min="10774" max="10774" width="1.109375" customWidth="1"/>
    <col min="10775" max="10775" width="2.88671875" customWidth="1"/>
    <col min="10776" max="10776" width="9.88671875" customWidth="1"/>
    <col min="10777" max="11008" width="6.88671875" customWidth="1"/>
    <col min="11009" max="11009" width="3.109375" customWidth="1"/>
    <col min="11010" max="11010" width="21.109375" customWidth="1"/>
    <col min="11011" max="11011" width="7.44140625" customWidth="1"/>
    <col min="11012" max="11012" width="1.44140625" customWidth="1"/>
    <col min="11013" max="11013" width="11.88671875" customWidth="1"/>
    <col min="11014" max="11014" width="2.33203125" customWidth="1"/>
    <col min="11015" max="11015" width="11.33203125" customWidth="1"/>
    <col min="11016" max="11016" width="2" customWidth="1"/>
    <col min="11017" max="11017" width="12.88671875" customWidth="1"/>
    <col min="11018" max="11018" width="1.44140625" customWidth="1"/>
    <col min="11019" max="11019" width="11.5546875" customWidth="1"/>
    <col min="11020" max="11020" width="2.88671875" customWidth="1"/>
    <col min="11021" max="11021" width="1" customWidth="1"/>
    <col min="11022" max="11022" width="9.109375" customWidth="1"/>
    <col min="11023" max="11023" width="2.33203125" customWidth="1"/>
    <col min="11024" max="11024" width="2.109375" customWidth="1"/>
    <col min="11025" max="11025" width="9.33203125" customWidth="1"/>
    <col min="11026" max="11026" width="4" customWidth="1"/>
    <col min="11027" max="11027" width="2.88671875" customWidth="1"/>
    <col min="11028" max="11028" width="12.5546875" customWidth="1"/>
    <col min="11029" max="11029" width="1" customWidth="1"/>
    <col min="11030" max="11030" width="1.109375" customWidth="1"/>
    <col min="11031" max="11031" width="2.88671875" customWidth="1"/>
    <col min="11032" max="11032" width="9.88671875" customWidth="1"/>
    <col min="11033" max="11264" width="6.88671875" customWidth="1"/>
    <col min="11265" max="11265" width="3.109375" customWidth="1"/>
    <col min="11266" max="11266" width="21.109375" customWidth="1"/>
    <col min="11267" max="11267" width="7.44140625" customWidth="1"/>
    <col min="11268" max="11268" width="1.44140625" customWidth="1"/>
    <col min="11269" max="11269" width="11.88671875" customWidth="1"/>
    <col min="11270" max="11270" width="2.33203125" customWidth="1"/>
    <col min="11271" max="11271" width="11.33203125" customWidth="1"/>
    <col min="11272" max="11272" width="2" customWidth="1"/>
    <col min="11273" max="11273" width="12.88671875" customWidth="1"/>
    <col min="11274" max="11274" width="1.44140625" customWidth="1"/>
    <col min="11275" max="11275" width="11.5546875" customWidth="1"/>
    <col min="11276" max="11276" width="2.88671875" customWidth="1"/>
    <col min="11277" max="11277" width="1" customWidth="1"/>
    <col min="11278" max="11278" width="9.109375" customWidth="1"/>
    <col min="11279" max="11279" width="2.33203125" customWidth="1"/>
    <col min="11280" max="11280" width="2.109375" customWidth="1"/>
    <col min="11281" max="11281" width="9.33203125" customWidth="1"/>
    <col min="11282" max="11282" width="4" customWidth="1"/>
    <col min="11283" max="11283" width="2.88671875" customWidth="1"/>
    <col min="11284" max="11284" width="12.5546875" customWidth="1"/>
    <col min="11285" max="11285" width="1" customWidth="1"/>
    <col min="11286" max="11286" width="1.109375" customWidth="1"/>
    <col min="11287" max="11287" width="2.88671875" customWidth="1"/>
    <col min="11288" max="11288" width="9.88671875" customWidth="1"/>
    <col min="11289" max="11520" width="6.88671875" customWidth="1"/>
    <col min="11521" max="11521" width="3.109375" customWidth="1"/>
    <col min="11522" max="11522" width="21.109375" customWidth="1"/>
    <col min="11523" max="11523" width="7.44140625" customWidth="1"/>
    <col min="11524" max="11524" width="1.44140625" customWidth="1"/>
    <col min="11525" max="11525" width="11.88671875" customWidth="1"/>
    <col min="11526" max="11526" width="2.33203125" customWidth="1"/>
    <col min="11527" max="11527" width="11.33203125" customWidth="1"/>
    <col min="11528" max="11528" width="2" customWidth="1"/>
    <col min="11529" max="11529" width="12.88671875" customWidth="1"/>
    <col min="11530" max="11530" width="1.44140625" customWidth="1"/>
    <col min="11531" max="11531" width="11.5546875" customWidth="1"/>
    <col min="11532" max="11532" width="2.88671875" customWidth="1"/>
    <col min="11533" max="11533" width="1" customWidth="1"/>
    <col min="11534" max="11534" width="9.109375" customWidth="1"/>
    <col min="11535" max="11535" width="2.33203125" customWidth="1"/>
    <col min="11536" max="11536" width="2.109375" customWidth="1"/>
    <col min="11537" max="11537" width="9.33203125" customWidth="1"/>
    <col min="11538" max="11538" width="4" customWidth="1"/>
    <col min="11539" max="11539" width="2.88671875" customWidth="1"/>
    <col min="11540" max="11540" width="12.5546875" customWidth="1"/>
    <col min="11541" max="11541" width="1" customWidth="1"/>
    <col min="11542" max="11542" width="1.109375" customWidth="1"/>
    <col min="11543" max="11543" width="2.88671875" customWidth="1"/>
    <col min="11544" max="11544" width="9.88671875" customWidth="1"/>
    <col min="11545" max="11776" width="6.88671875" customWidth="1"/>
    <col min="11777" max="11777" width="3.109375" customWidth="1"/>
    <col min="11778" max="11778" width="21.109375" customWidth="1"/>
    <col min="11779" max="11779" width="7.44140625" customWidth="1"/>
    <col min="11780" max="11780" width="1.44140625" customWidth="1"/>
    <col min="11781" max="11781" width="11.88671875" customWidth="1"/>
    <col min="11782" max="11782" width="2.33203125" customWidth="1"/>
    <col min="11783" max="11783" width="11.33203125" customWidth="1"/>
    <col min="11784" max="11784" width="2" customWidth="1"/>
    <col min="11785" max="11785" width="12.88671875" customWidth="1"/>
    <col min="11786" max="11786" width="1.44140625" customWidth="1"/>
    <col min="11787" max="11787" width="11.5546875" customWidth="1"/>
    <col min="11788" max="11788" width="2.88671875" customWidth="1"/>
    <col min="11789" max="11789" width="1" customWidth="1"/>
    <col min="11790" max="11790" width="9.109375" customWidth="1"/>
    <col min="11791" max="11791" width="2.33203125" customWidth="1"/>
    <col min="11792" max="11792" width="2.109375" customWidth="1"/>
    <col min="11793" max="11793" width="9.33203125" customWidth="1"/>
    <col min="11794" max="11794" width="4" customWidth="1"/>
    <col min="11795" max="11795" width="2.88671875" customWidth="1"/>
    <col min="11796" max="11796" width="12.5546875" customWidth="1"/>
    <col min="11797" max="11797" width="1" customWidth="1"/>
    <col min="11798" max="11798" width="1.109375" customWidth="1"/>
    <col min="11799" max="11799" width="2.88671875" customWidth="1"/>
    <col min="11800" max="11800" width="9.88671875" customWidth="1"/>
    <col min="11801" max="12032" width="6.88671875" customWidth="1"/>
    <col min="12033" max="12033" width="3.109375" customWidth="1"/>
    <col min="12034" max="12034" width="21.109375" customWidth="1"/>
    <col min="12035" max="12035" width="7.44140625" customWidth="1"/>
    <col min="12036" max="12036" width="1.44140625" customWidth="1"/>
    <col min="12037" max="12037" width="11.88671875" customWidth="1"/>
    <col min="12038" max="12038" width="2.33203125" customWidth="1"/>
    <col min="12039" max="12039" width="11.33203125" customWidth="1"/>
    <col min="12040" max="12040" width="2" customWidth="1"/>
    <col min="12041" max="12041" width="12.88671875" customWidth="1"/>
    <col min="12042" max="12042" width="1.44140625" customWidth="1"/>
    <col min="12043" max="12043" width="11.5546875" customWidth="1"/>
    <col min="12044" max="12044" width="2.88671875" customWidth="1"/>
    <col min="12045" max="12045" width="1" customWidth="1"/>
    <col min="12046" max="12046" width="9.109375" customWidth="1"/>
    <col min="12047" max="12047" width="2.33203125" customWidth="1"/>
    <col min="12048" max="12048" width="2.109375" customWidth="1"/>
    <col min="12049" max="12049" width="9.33203125" customWidth="1"/>
    <col min="12050" max="12050" width="4" customWidth="1"/>
    <col min="12051" max="12051" width="2.88671875" customWidth="1"/>
    <col min="12052" max="12052" width="12.5546875" customWidth="1"/>
    <col min="12053" max="12053" width="1" customWidth="1"/>
    <col min="12054" max="12054" width="1.109375" customWidth="1"/>
    <col min="12055" max="12055" width="2.88671875" customWidth="1"/>
    <col min="12056" max="12056" width="9.88671875" customWidth="1"/>
    <col min="12057" max="12288" width="6.88671875" customWidth="1"/>
    <col min="12289" max="12289" width="3.109375" customWidth="1"/>
    <col min="12290" max="12290" width="21.109375" customWidth="1"/>
    <col min="12291" max="12291" width="7.44140625" customWidth="1"/>
    <col min="12292" max="12292" width="1.44140625" customWidth="1"/>
    <col min="12293" max="12293" width="11.88671875" customWidth="1"/>
    <col min="12294" max="12294" width="2.33203125" customWidth="1"/>
    <col min="12295" max="12295" width="11.33203125" customWidth="1"/>
    <col min="12296" max="12296" width="2" customWidth="1"/>
    <col min="12297" max="12297" width="12.88671875" customWidth="1"/>
    <col min="12298" max="12298" width="1.44140625" customWidth="1"/>
    <col min="12299" max="12299" width="11.5546875" customWidth="1"/>
    <col min="12300" max="12300" width="2.88671875" customWidth="1"/>
    <col min="12301" max="12301" width="1" customWidth="1"/>
    <col min="12302" max="12302" width="9.109375" customWidth="1"/>
    <col min="12303" max="12303" width="2.33203125" customWidth="1"/>
    <col min="12304" max="12304" width="2.109375" customWidth="1"/>
    <col min="12305" max="12305" width="9.33203125" customWidth="1"/>
    <col min="12306" max="12306" width="4" customWidth="1"/>
    <col min="12307" max="12307" width="2.88671875" customWidth="1"/>
    <col min="12308" max="12308" width="12.5546875" customWidth="1"/>
    <col min="12309" max="12309" width="1" customWidth="1"/>
    <col min="12310" max="12310" width="1.109375" customWidth="1"/>
    <col min="12311" max="12311" width="2.88671875" customWidth="1"/>
    <col min="12312" max="12312" width="9.88671875" customWidth="1"/>
    <col min="12313" max="12544" width="6.88671875" customWidth="1"/>
    <col min="12545" max="12545" width="3.109375" customWidth="1"/>
    <col min="12546" max="12546" width="21.109375" customWidth="1"/>
    <col min="12547" max="12547" width="7.44140625" customWidth="1"/>
    <col min="12548" max="12548" width="1.44140625" customWidth="1"/>
    <col min="12549" max="12549" width="11.88671875" customWidth="1"/>
    <col min="12550" max="12550" width="2.33203125" customWidth="1"/>
    <col min="12551" max="12551" width="11.33203125" customWidth="1"/>
    <col min="12552" max="12552" width="2" customWidth="1"/>
    <col min="12553" max="12553" width="12.88671875" customWidth="1"/>
    <col min="12554" max="12554" width="1.44140625" customWidth="1"/>
    <col min="12555" max="12555" width="11.5546875" customWidth="1"/>
    <col min="12556" max="12556" width="2.88671875" customWidth="1"/>
    <col min="12557" max="12557" width="1" customWidth="1"/>
    <col min="12558" max="12558" width="9.109375" customWidth="1"/>
    <col min="12559" max="12559" width="2.33203125" customWidth="1"/>
    <col min="12560" max="12560" width="2.109375" customWidth="1"/>
    <col min="12561" max="12561" width="9.33203125" customWidth="1"/>
    <col min="12562" max="12562" width="4" customWidth="1"/>
    <col min="12563" max="12563" width="2.88671875" customWidth="1"/>
    <col min="12564" max="12564" width="12.5546875" customWidth="1"/>
    <col min="12565" max="12565" width="1" customWidth="1"/>
    <col min="12566" max="12566" width="1.109375" customWidth="1"/>
    <col min="12567" max="12567" width="2.88671875" customWidth="1"/>
    <col min="12568" max="12568" width="9.88671875" customWidth="1"/>
    <col min="12569" max="12800" width="6.88671875" customWidth="1"/>
    <col min="12801" max="12801" width="3.109375" customWidth="1"/>
    <col min="12802" max="12802" width="21.109375" customWidth="1"/>
    <col min="12803" max="12803" width="7.44140625" customWidth="1"/>
    <col min="12804" max="12804" width="1.44140625" customWidth="1"/>
    <col min="12805" max="12805" width="11.88671875" customWidth="1"/>
    <col min="12806" max="12806" width="2.33203125" customWidth="1"/>
    <col min="12807" max="12807" width="11.33203125" customWidth="1"/>
    <col min="12808" max="12808" width="2" customWidth="1"/>
    <col min="12809" max="12809" width="12.88671875" customWidth="1"/>
    <col min="12810" max="12810" width="1.44140625" customWidth="1"/>
    <col min="12811" max="12811" width="11.5546875" customWidth="1"/>
    <col min="12812" max="12812" width="2.88671875" customWidth="1"/>
    <col min="12813" max="12813" width="1" customWidth="1"/>
    <col min="12814" max="12814" width="9.109375" customWidth="1"/>
    <col min="12815" max="12815" width="2.33203125" customWidth="1"/>
    <col min="12816" max="12816" width="2.109375" customWidth="1"/>
    <col min="12817" max="12817" width="9.33203125" customWidth="1"/>
    <col min="12818" max="12818" width="4" customWidth="1"/>
    <col min="12819" max="12819" width="2.88671875" customWidth="1"/>
    <col min="12820" max="12820" width="12.5546875" customWidth="1"/>
    <col min="12821" max="12821" width="1" customWidth="1"/>
    <col min="12822" max="12822" width="1.109375" customWidth="1"/>
    <col min="12823" max="12823" width="2.88671875" customWidth="1"/>
    <col min="12824" max="12824" width="9.88671875" customWidth="1"/>
    <col min="12825" max="13056" width="6.88671875" customWidth="1"/>
    <col min="13057" max="13057" width="3.109375" customWidth="1"/>
    <col min="13058" max="13058" width="21.109375" customWidth="1"/>
    <col min="13059" max="13059" width="7.44140625" customWidth="1"/>
    <col min="13060" max="13060" width="1.44140625" customWidth="1"/>
    <col min="13061" max="13061" width="11.88671875" customWidth="1"/>
    <col min="13062" max="13062" width="2.33203125" customWidth="1"/>
    <col min="13063" max="13063" width="11.33203125" customWidth="1"/>
    <col min="13064" max="13064" width="2" customWidth="1"/>
    <col min="13065" max="13065" width="12.88671875" customWidth="1"/>
    <col min="13066" max="13066" width="1.44140625" customWidth="1"/>
    <col min="13067" max="13067" width="11.5546875" customWidth="1"/>
    <col min="13068" max="13068" width="2.88671875" customWidth="1"/>
    <col min="13069" max="13069" width="1" customWidth="1"/>
    <col min="13070" max="13070" width="9.109375" customWidth="1"/>
    <col min="13071" max="13071" width="2.33203125" customWidth="1"/>
    <col min="13072" max="13072" width="2.109375" customWidth="1"/>
    <col min="13073" max="13073" width="9.33203125" customWidth="1"/>
    <col min="13074" max="13074" width="4" customWidth="1"/>
    <col min="13075" max="13075" width="2.88671875" customWidth="1"/>
    <col min="13076" max="13076" width="12.5546875" customWidth="1"/>
    <col min="13077" max="13077" width="1" customWidth="1"/>
    <col min="13078" max="13078" width="1.109375" customWidth="1"/>
    <col min="13079" max="13079" width="2.88671875" customWidth="1"/>
    <col min="13080" max="13080" width="9.88671875" customWidth="1"/>
    <col min="13081" max="13312" width="6.88671875" customWidth="1"/>
    <col min="13313" max="13313" width="3.109375" customWidth="1"/>
    <col min="13314" max="13314" width="21.109375" customWidth="1"/>
    <col min="13315" max="13315" width="7.44140625" customWidth="1"/>
    <col min="13316" max="13316" width="1.44140625" customWidth="1"/>
    <col min="13317" max="13317" width="11.88671875" customWidth="1"/>
    <col min="13318" max="13318" width="2.33203125" customWidth="1"/>
    <col min="13319" max="13319" width="11.33203125" customWidth="1"/>
    <col min="13320" max="13320" width="2" customWidth="1"/>
    <col min="13321" max="13321" width="12.88671875" customWidth="1"/>
    <col min="13322" max="13322" width="1.44140625" customWidth="1"/>
    <col min="13323" max="13323" width="11.5546875" customWidth="1"/>
    <col min="13324" max="13324" width="2.88671875" customWidth="1"/>
    <col min="13325" max="13325" width="1" customWidth="1"/>
    <col min="13326" max="13326" width="9.109375" customWidth="1"/>
    <col min="13327" max="13327" width="2.33203125" customWidth="1"/>
    <col min="13328" max="13328" width="2.109375" customWidth="1"/>
    <col min="13329" max="13329" width="9.33203125" customWidth="1"/>
    <col min="13330" max="13330" width="4" customWidth="1"/>
    <col min="13331" max="13331" width="2.88671875" customWidth="1"/>
    <col min="13332" max="13332" width="12.5546875" customWidth="1"/>
    <col min="13333" max="13333" width="1" customWidth="1"/>
    <col min="13334" max="13334" width="1.109375" customWidth="1"/>
    <col min="13335" max="13335" width="2.88671875" customWidth="1"/>
    <col min="13336" max="13336" width="9.88671875" customWidth="1"/>
    <col min="13337" max="13568" width="6.88671875" customWidth="1"/>
    <col min="13569" max="13569" width="3.109375" customWidth="1"/>
    <col min="13570" max="13570" width="21.109375" customWidth="1"/>
    <col min="13571" max="13571" width="7.44140625" customWidth="1"/>
    <col min="13572" max="13572" width="1.44140625" customWidth="1"/>
    <col min="13573" max="13573" width="11.88671875" customWidth="1"/>
    <col min="13574" max="13574" width="2.33203125" customWidth="1"/>
    <col min="13575" max="13575" width="11.33203125" customWidth="1"/>
    <col min="13576" max="13576" width="2" customWidth="1"/>
    <col min="13577" max="13577" width="12.88671875" customWidth="1"/>
    <col min="13578" max="13578" width="1.44140625" customWidth="1"/>
    <col min="13579" max="13579" width="11.5546875" customWidth="1"/>
    <col min="13580" max="13580" width="2.88671875" customWidth="1"/>
    <col min="13581" max="13581" width="1" customWidth="1"/>
    <col min="13582" max="13582" width="9.109375" customWidth="1"/>
    <col min="13583" max="13583" width="2.33203125" customWidth="1"/>
    <col min="13584" max="13584" width="2.109375" customWidth="1"/>
    <col min="13585" max="13585" width="9.33203125" customWidth="1"/>
    <col min="13586" max="13586" width="4" customWidth="1"/>
    <col min="13587" max="13587" width="2.88671875" customWidth="1"/>
    <col min="13588" max="13588" width="12.5546875" customWidth="1"/>
    <col min="13589" max="13589" width="1" customWidth="1"/>
    <col min="13590" max="13590" width="1.109375" customWidth="1"/>
    <col min="13591" max="13591" width="2.88671875" customWidth="1"/>
    <col min="13592" max="13592" width="9.88671875" customWidth="1"/>
    <col min="13593" max="13824" width="6.88671875" customWidth="1"/>
    <col min="13825" max="13825" width="3.109375" customWidth="1"/>
    <col min="13826" max="13826" width="21.109375" customWidth="1"/>
    <col min="13827" max="13827" width="7.44140625" customWidth="1"/>
    <col min="13828" max="13828" width="1.44140625" customWidth="1"/>
    <col min="13829" max="13829" width="11.88671875" customWidth="1"/>
    <col min="13830" max="13830" width="2.33203125" customWidth="1"/>
    <col min="13831" max="13831" width="11.33203125" customWidth="1"/>
    <col min="13832" max="13832" width="2" customWidth="1"/>
    <col min="13833" max="13833" width="12.88671875" customWidth="1"/>
    <col min="13834" max="13834" width="1.44140625" customWidth="1"/>
    <col min="13835" max="13835" width="11.5546875" customWidth="1"/>
    <col min="13836" max="13836" width="2.88671875" customWidth="1"/>
    <col min="13837" max="13837" width="1" customWidth="1"/>
    <col min="13838" max="13838" width="9.109375" customWidth="1"/>
    <col min="13839" max="13839" width="2.33203125" customWidth="1"/>
    <col min="13840" max="13840" width="2.109375" customWidth="1"/>
    <col min="13841" max="13841" width="9.33203125" customWidth="1"/>
    <col min="13842" max="13842" width="4" customWidth="1"/>
    <col min="13843" max="13843" width="2.88671875" customWidth="1"/>
    <col min="13844" max="13844" width="12.5546875" customWidth="1"/>
    <col min="13845" max="13845" width="1" customWidth="1"/>
    <col min="13846" max="13846" width="1.109375" customWidth="1"/>
    <col min="13847" max="13847" width="2.88671875" customWidth="1"/>
    <col min="13848" max="13848" width="9.88671875" customWidth="1"/>
    <col min="13849" max="14080" width="6.88671875" customWidth="1"/>
    <col min="14081" max="14081" width="3.109375" customWidth="1"/>
    <col min="14082" max="14082" width="21.109375" customWidth="1"/>
    <col min="14083" max="14083" width="7.44140625" customWidth="1"/>
    <col min="14084" max="14084" width="1.44140625" customWidth="1"/>
    <col min="14085" max="14085" width="11.88671875" customWidth="1"/>
    <col min="14086" max="14086" width="2.33203125" customWidth="1"/>
    <col min="14087" max="14087" width="11.33203125" customWidth="1"/>
    <col min="14088" max="14088" width="2" customWidth="1"/>
    <col min="14089" max="14089" width="12.88671875" customWidth="1"/>
    <col min="14090" max="14090" width="1.44140625" customWidth="1"/>
    <col min="14091" max="14091" width="11.5546875" customWidth="1"/>
    <col min="14092" max="14092" width="2.88671875" customWidth="1"/>
    <col min="14093" max="14093" width="1" customWidth="1"/>
    <col min="14094" max="14094" width="9.109375" customWidth="1"/>
    <col min="14095" max="14095" width="2.33203125" customWidth="1"/>
    <col min="14096" max="14096" width="2.109375" customWidth="1"/>
    <col min="14097" max="14097" width="9.33203125" customWidth="1"/>
    <col min="14098" max="14098" width="4" customWidth="1"/>
    <col min="14099" max="14099" width="2.88671875" customWidth="1"/>
    <col min="14100" max="14100" width="12.5546875" customWidth="1"/>
    <col min="14101" max="14101" width="1" customWidth="1"/>
    <col min="14102" max="14102" width="1.109375" customWidth="1"/>
    <col min="14103" max="14103" width="2.88671875" customWidth="1"/>
    <col min="14104" max="14104" width="9.88671875" customWidth="1"/>
    <col min="14105" max="14336" width="6.88671875" customWidth="1"/>
    <col min="14337" max="14337" width="3.109375" customWidth="1"/>
    <col min="14338" max="14338" width="21.109375" customWidth="1"/>
    <col min="14339" max="14339" width="7.44140625" customWidth="1"/>
    <col min="14340" max="14340" width="1.44140625" customWidth="1"/>
    <col min="14341" max="14341" width="11.88671875" customWidth="1"/>
    <col min="14342" max="14342" width="2.33203125" customWidth="1"/>
    <col min="14343" max="14343" width="11.33203125" customWidth="1"/>
    <col min="14344" max="14344" width="2" customWidth="1"/>
    <col min="14345" max="14345" width="12.88671875" customWidth="1"/>
    <col min="14346" max="14346" width="1.44140625" customWidth="1"/>
    <col min="14347" max="14347" width="11.5546875" customWidth="1"/>
    <col min="14348" max="14348" width="2.88671875" customWidth="1"/>
    <col min="14349" max="14349" width="1" customWidth="1"/>
    <col min="14350" max="14350" width="9.109375" customWidth="1"/>
    <col min="14351" max="14351" width="2.33203125" customWidth="1"/>
    <col min="14352" max="14352" width="2.109375" customWidth="1"/>
    <col min="14353" max="14353" width="9.33203125" customWidth="1"/>
    <col min="14354" max="14354" width="4" customWidth="1"/>
    <col min="14355" max="14355" width="2.88671875" customWidth="1"/>
    <col min="14356" max="14356" width="12.5546875" customWidth="1"/>
    <col min="14357" max="14357" width="1" customWidth="1"/>
    <col min="14358" max="14358" width="1.109375" customWidth="1"/>
    <col min="14359" max="14359" width="2.88671875" customWidth="1"/>
    <col min="14360" max="14360" width="9.88671875" customWidth="1"/>
    <col min="14361" max="14592" width="6.88671875" customWidth="1"/>
    <col min="14593" max="14593" width="3.109375" customWidth="1"/>
    <col min="14594" max="14594" width="21.109375" customWidth="1"/>
    <col min="14595" max="14595" width="7.44140625" customWidth="1"/>
    <col min="14596" max="14596" width="1.44140625" customWidth="1"/>
    <col min="14597" max="14597" width="11.88671875" customWidth="1"/>
    <col min="14598" max="14598" width="2.33203125" customWidth="1"/>
    <col min="14599" max="14599" width="11.33203125" customWidth="1"/>
    <col min="14600" max="14600" width="2" customWidth="1"/>
    <col min="14601" max="14601" width="12.88671875" customWidth="1"/>
    <col min="14602" max="14602" width="1.44140625" customWidth="1"/>
    <col min="14603" max="14603" width="11.5546875" customWidth="1"/>
    <col min="14604" max="14604" width="2.88671875" customWidth="1"/>
    <col min="14605" max="14605" width="1" customWidth="1"/>
    <col min="14606" max="14606" width="9.109375" customWidth="1"/>
    <col min="14607" max="14607" width="2.33203125" customWidth="1"/>
    <col min="14608" max="14608" width="2.109375" customWidth="1"/>
    <col min="14609" max="14609" width="9.33203125" customWidth="1"/>
    <col min="14610" max="14610" width="4" customWidth="1"/>
    <col min="14611" max="14611" width="2.88671875" customWidth="1"/>
    <col min="14612" max="14612" width="12.5546875" customWidth="1"/>
    <col min="14613" max="14613" width="1" customWidth="1"/>
    <col min="14614" max="14614" width="1.109375" customWidth="1"/>
    <col min="14615" max="14615" width="2.88671875" customWidth="1"/>
    <col min="14616" max="14616" width="9.88671875" customWidth="1"/>
    <col min="14617" max="14848" width="6.88671875" customWidth="1"/>
    <col min="14849" max="14849" width="3.109375" customWidth="1"/>
    <col min="14850" max="14850" width="21.109375" customWidth="1"/>
    <col min="14851" max="14851" width="7.44140625" customWidth="1"/>
    <col min="14852" max="14852" width="1.44140625" customWidth="1"/>
    <col min="14853" max="14853" width="11.88671875" customWidth="1"/>
    <col min="14854" max="14854" width="2.33203125" customWidth="1"/>
    <col min="14855" max="14855" width="11.33203125" customWidth="1"/>
    <col min="14856" max="14856" width="2" customWidth="1"/>
    <col min="14857" max="14857" width="12.88671875" customWidth="1"/>
    <col min="14858" max="14858" width="1.44140625" customWidth="1"/>
    <col min="14859" max="14859" width="11.5546875" customWidth="1"/>
    <col min="14860" max="14860" width="2.88671875" customWidth="1"/>
    <col min="14861" max="14861" width="1" customWidth="1"/>
    <col min="14862" max="14862" width="9.109375" customWidth="1"/>
    <col min="14863" max="14863" width="2.33203125" customWidth="1"/>
    <col min="14864" max="14864" width="2.109375" customWidth="1"/>
    <col min="14865" max="14865" width="9.33203125" customWidth="1"/>
    <col min="14866" max="14866" width="4" customWidth="1"/>
    <col min="14867" max="14867" width="2.88671875" customWidth="1"/>
    <col min="14868" max="14868" width="12.5546875" customWidth="1"/>
    <col min="14869" max="14869" width="1" customWidth="1"/>
    <col min="14870" max="14870" width="1.109375" customWidth="1"/>
    <col min="14871" max="14871" width="2.88671875" customWidth="1"/>
    <col min="14872" max="14872" width="9.88671875" customWidth="1"/>
    <col min="14873" max="15104" width="6.88671875" customWidth="1"/>
    <col min="15105" max="15105" width="3.109375" customWidth="1"/>
    <col min="15106" max="15106" width="21.109375" customWidth="1"/>
    <col min="15107" max="15107" width="7.44140625" customWidth="1"/>
    <col min="15108" max="15108" width="1.44140625" customWidth="1"/>
    <col min="15109" max="15109" width="11.88671875" customWidth="1"/>
    <col min="15110" max="15110" width="2.33203125" customWidth="1"/>
    <col min="15111" max="15111" width="11.33203125" customWidth="1"/>
    <col min="15112" max="15112" width="2" customWidth="1"/>
    <col min="15113" max="15113" width="12.88671875" customWidth="1"/>
    <col min="15114" max="15114" width="1.44140625" customWidth="1"/>
    <col min="15115" max="15115" width="11.5546875" customWidth="1"/>
    <col min="15116" max="15116" width="2.88671875" customWidth="1"/>
    <col min="15117" max="15117" width="1" customWidth="1"/>
    <col min="15118" max="15118" width="9.109375" customWidth="1"/>
    <col min="15119" max="15119" width="2.33203125" customWidth="1"/>
    <col min="15120" max="15120" width="2.109375" customWidth="1"/>
    <col min="15121" max="15121" width="9.33203125" customWidth="1"/>
    <col min="15122" max="15122" width="4" customWidth="1"/>
    <col min="15123" max="15123" width="2.88671875" customWidth="1"/>
    <col min="15124" max="15124" width="12.5546875" customWidth="1"/>
    <col min="15125" max="15125" width="1" customWidth="1"/>
    <col min="15126" max="15126" width="1.109375" customWidth="1"/>
    <col min="15127" max="15127" width="2.88671875" customWidth="1"/>
    <col min="15128" max="15128" width="9.88671875" customWidth="1"/>
    <col min="15129" max="15360" width="6.88671875" customWidth="1"/>
    <col min="15361" max="15361" width="3.109375" customWidth="1"/>
    <col min="15362" max="15362" width="21.109375" customWidth="1"/>
    <col min="15363" max="15363" width="7.44140625" customWidth="1"/>
    <col min="15364" max="15364" width="1.44140625" customWidth="1"/>
    <col min="15365" max="15365" width="11.88671875" customWidth="1"/>
    <col min="15366" max="15366" width="2.33203125" customWidth="1"/>
    <col min="15367" max="15367" width="11.33203125" customWidth="1"/>
    <col min="15368" max="15368" width="2" customWidth="1"/>
    <col min="15369" max="15369" width="12.88671875" customWidth="1"/>
    <col min="15370" max="15370" width="1.44140625" customWidth="1"/>
    <col min="15371" max="15371" width="11.5546875" customWidth="1"/>
    <col min="15372" max="15372" width="2.88671875" customWidth="1"/>
    <col min="15373" max="15373" width="1" customWidth="1"/>
    <col min="15374" max="15374" width="9.109375" customWidth="1"/>
    <col min="15375" max="15375" width="2.33203125" customWidth="1"/>
    <col min="15376" max="15376" width="2.109375" customWidth="1"/>
    <col min="15377" max="15377" width="9.33203125" customWidth="1"/>
    <col min="15378" max="15378" width="4" customWidth="1"/>
    <col min="15379" max="15379" width="2.88671875" customWidth="1"/>
    <col min="15380" max="15380" width="12.5546875" customWidth="1"/>
    <col min="15381" max="15381" width="1" customWidth="1"/>
    <col min="15382" max="15382" width="1.109375" customWidth="1"/>
    <col min="15383" max="15383" width="2.88671875" customWidth="1"/>
    <col min="15384" max="15384" width="9.88671875" customWidth="1"/>
    <col min="15385" max="15616" width="6.88671875" customWidth="1"/>
    <col min="15617" max="15617" width="3.109375" customWidth="1"/>
    <col min="15618" max="15618" width="21.109375" customWidth="1"/>
    <col min="15619" max="15619" width="7.44140625" customWidth="1"/>
    <col min="15620" max="15620" width="1.44140625" customWidth="1"/>
    <col min="15621" max="15621" width="11.88671875" customWidth="1"/>
    <col min="15622" max="15622" width="2.33203125" customWidth="1"/>
    <col min="15623" max="15623" width="11.33203125" customWidth="1"/>
    <col min="15624" max="15624" width="2" customWidth="1"/>
    <col min="15625" max="15625" width="12.88671875" customWidth="1"/>
    <col min="15626" max="15626" width="1.44140625" customWidth="1"/>
    <col min="15627" max="15627" width="11.5546875" customWidth="1"/>
    <col min="15628" max="15628" width="2.88671875" customWidth="1"/>
    <col min="15629" max="15629" width="1" customWidth="1"/>
    <col min="15630" max="15630" width="9.109375" customWidth="1"/>
    <col min="15631" max="15631" width="2.33203125" customWidth="1"/>
    <col min="15632" max="15632" width="2.109375" customWidth="1"/>
    <col min="15633" max="15633" width="9.33203125" customWidth="1"/>
    <col min="15634" max="15634" width="4" customWidth="1"/>
    <col min="15635" max="15635" width="2.88671875" customWidth="1"/>
    <col min="15636" max="15636" width="12.5546875" customWidth="1"/>
    <col min="15637" max="15637" width="1" customWidth="1"/>
    <col min="15638" max="15638" width="1.109375" customWidth="1"/>
    <col min="15639" max="15639" width="2.88671875" customWidth="1"/>
    <col min="15640" max="15640" width="9.88671875" customWidth="1"/>
    <col min="15641" max="15872" width="6.88671875" customWidth="1"/>
    <col min="15873" max="15873" width="3.109375" customWidth="1"/>
    <col min="15874" max="15874" width="21.109375" customWidth="1"/>
    <col min="15875" max="15875" width="7.44140625" customWidth="1"/>
    <col min="15876" max="15876" width="1.44140625" customWidth="1"/>
    <col min="15877" max="15877" width="11.88671875" customWidth="1"/>
    <col min="15878" max="15878" width="2.33203125" customWidth="1"/>
    <col min="15879" max="15879" width="11.33203125" customWidth="1"/>
    <col min="15880" max="15880" width="2" customWidth="1"/>
    <col min="15881" max="15881" width="12.88671875" customWidth="1"/>
    <col min="15882" max="15882" width="1.44140625" customWidth="1"/>
    <col min="15883" max="15883" width="11.5546875" customWidth="1"/>
    <col min="15884" max="15884" width="2.88671875" customWidth="1"/>
    <col min="15885" max="15885" width="1" customWidth="1"/>
    <col min="15886" max="15886" width="9.109375" customWidth="1"/>
    <col min="15887" max="15887" width="2.33203125" customWidth="1"/>
    <col min="15888" max="15888" width="2.109375" customWidth="1"/>
    <col min="15889" max="15889" width="9.33203125" customWidth="1"/>
    <col min="15890" max="15890" width="4" customWidth="1"/>
    <col min="15891" max="15891" width="2.88671875" customWidth="1"/>
    <col min="15892" max="15892" width="12.5546875" customWidth="1"/>
    <col min="15893" max="15893" width="1" customWidth="1"/>
    <col min="15894" max="15894" width="1.109375" customWidth="1"/>
    <col min="15895" max="15895" width="2.88671875" customWidth="1"/>
    <col min="15896" max="15896" width="9.88671875" customWidth="1"/>
    <col min="15897" max="16128" width="6.88671875" customWidth="1"/>
    <col min="16129" max="16129" width="3.109375" customWidth="1"/>
    <col min="16130" max="16130" width="21.109375" customWidth="1"/>
    <col min="16131" max="16131" width="7.44140625" customWidth="1"/>
    <col min="16132" max="16132" width="1.44140625" customWidth="1"/>
    <col min="16133" max="16133" width="11.88671875" customWidth="1"/>
    <col min="16134" max="16134" width="2.33203125" customWidth="1"/>
    <col min="16135" max="16135" width="11.33203125" customWidth="1"/>
    <col min="16136" max="16136" width="2" customWidth="1"/>
    <col min="16137" max="16137" width="12.88671875" customWidth="1"/>
    <col min="16138" max="16138" width="1.44140625" customWidth="1"/>
    <col min="16139" max="16139" width="11.5546875" customWidth="1"/>
    <col min="16140" max="16140" width="2.88671875" customWidth="1"/>
    <col min="16141" max="16141" width="1" customWidth="1"/>
    <col min="16142" max="16142" width="9.109375" customWidth="1"/>
    <col min="16143" max="16143" width="2.33203125" customWidth="1"/>
    <col min="16144" max="16144" width="2.109375" customWidth="1"/>
    <col min="16145" max="16145" width="9.33203125" customWidth="1"/>
    <col min="16146" max="16146" width="4" customWidth="1"/>
    <col min="16147" max="16147" width="2.88671875" customWidth="1"/>
    <col min="16148" max="16148" width="12.5546875" customWidth="1"/>
    <col min="16149" max="16149" width="1" customWidth="1"/>
    <col min="16150" max="16150" width="1.109375" customWidth="1"/>
    <col min="16151" max="16151" width="2.88671875" customWidth="1"/>
    <col min="16152" max="16152" width="9.88671875" customWidth="1"/>
    <col min="16153" max="16384" width="6.88671875" customWidth="1"/>
  </cols>
  <sheetData>
    <row r="2" spans="1:24" ht="15">
      <c r="R2" s="597" t="s">
        <v>902</v>
      </c>
      <c r="S2" s="597"/>
      <c r="T2" s="597"/>
      <c r="U2" s="597"/>
      <c r="V2" s="597"/>
      <c r="W2" s="597"/>
    </row>
    <row r="3" spans="1:24" ht="24.6">
      <c r="A3" s="598" t="s">
        <v>901</v>
      </c>
      <c r="B3" s="598"/>
      <c r="C3" s="598"/>
      <c r="D3" s="598"/>
      <c r="E3" s="598"/>
      <c r="F3" s="598"/>
      <c r="G3" s="598"/>
      <c r="H3" s="598"/>
      <c r="I3" s="598"/>
      <c r="J3" s="598"/>
      <c r="K3" s="598"/>
      <c r="L3" s="598"/>
      <c r="M3" s="598"/>
      <c r="N3" s="598"/>
      <c r="O3" s="598"/>
      <c r="P3" s="598"/>
      <c r="Q3" s="598"/>
      <c r="R3" s="598"/>
      <c r="S3" s="598"/>
      <c r="T3" s="598"/>
      <c r="U3" s="598"/>
      <c r="V3" s="598"/>
      <c r="W3" s="598"/>
    </row>
    <row r="4" spans="1:24" ht="24.6">
      <c r="A4" s="598" t="s">
        <v>900</v>
      </c>
      <c r="B4" s="598"/>
      <c r="C4" s="598"/>
      <c r="D4" s="598"/>
      <c r="E4" s="598"/>
      <c r="F4" s="598"/>
      <c r="G4" s="598"/>
      <c r="H4" s="598"/>
      <c r="I4" s="598"/>
      <c r="J4" s="598"/>
      <c r="K4" s="598"/>
      <c r="L4" s="598"/>
      <c r="M4" s="598"/>
      <c r="N4" s="598"/>
      <c r="O4" s="598"/>
      <c r="P4" s="598"/>
      <c r="Q4" s="598"/>
      <c r="R4" s="598"/>
      <c r="S4" s="598"/>
      <c r="T4" s="598"/>
      <c r="U4" s="598"/>
      <c r="V4" s="598"/>
      <c r="W4" s="598"/>
    </row>
    <row r="5" spans="1:24" ht="24.6">
      <c r="A5" s="598" t="s">
        <v>899</v>
      </c>
      <c r="B5" s="598"/>
      <c r="C5" s="598"/>
      <c r="D5" s="598"/>
      <c r="E5" s="598"/>
      <c r="F5" s="598"/>
      <c r="G5" s="598"/>
      <c r="H5" s="598"/>
      <c r="I5" s="598"/>
      <c r="J5" s="598"/>
      <c r="K5" s="598"/>
      <c r="L5" s="598"/>
      <c r="M5" s="598"/>
      <c r="N5" s="598"/>
      <c r="O5" s="598"/>
      <c r="P5" s="598"/>
      <c r="Q5" s="598"/>
      <c r="R5" s="598"/>
      <c r="S5" s="598"/>
      <c r="T5" s="598"/>
      <c r="U5" s="598"/>
      <c r="V5" s="598"/>
      <c r="W5" s="598"/>
    </row>
    <row r="7" spans="1:24">
      <c r="A7" s="599" t="s">
        <v>898</v>
      </c>
      <c r="B7" s="599"/>
      <c r="C7" s="599"/>
      <c r="E7" s="599" t="s">
        <v>897</v>
      </c>
      <c r="F7" s="599" t="s">
        <v>896</v>
      </c>
      <c r="G7" s="599"/>
      <c r="H7" s="599" t="s">
        <v>895</v>
      </c>
      <c r="I7" s="599"/>
      <c r="K7" s="599" t="s">
        <v>894</v>
      </c>
      <c r="L7" s="599"/>
      <c r="N7" s="599" t="s">
        <v>893</v>
      </c>
      <c r="Q7" s="599" t="s">
        <v>892</v>
      </c>
      <c r="R7" s="599"/>
      <c r="T7" s="599" t="s">
        <v>891</v>
      </c>
      <c r="W7" s="599" t="s">
        <v>890</v>
      </c>
      <c r="X7" s="599"/>
    </row>
    <row r="8" spans="1:24">
      <c r="A8" s="599"/>
      <c r="B8" s="599"/>
      <c r="C8" s="599"/>
      <c r="E8" s="599"/>
      <c r="F8" s="599"/>
      <c r="G8" s="599"/>
      <c r="H8" s="599"/>
      <c r="I8" s="599"/>
      <c r="K8" s="599"/>
      <c r="L8" s="599"/>
      <c r="N8" s="599"/>
      <c r="Q8" s="599"/>
      <c r="R8" s="599"/>
      <c r="T8" s="599"/>
      <c r="W8" s="599"/>
      <c r="X8" s="599"/>
    </row>
    <row r="9" spans="1:24">
      <c r="A9" s="599"/>
      <c r="B9" s="599"/>
      <c r="C9" s="599"/>
      <c r="E9" s="599"/>
      <c r="F9" s="599"/>
      <c r="G9" s="599"/>
      <c r="H9" s="599"/>
      <c r="I9" s="599"/>
      <c r="K9" s="599"/>
      <c r="L9" s="599"/>
      <c r="N9" s="599"/>
      <c r="Q9" s="599"/>
      <c r="R9" s="599"/>
      <c r="T9" s="599"/>
      <c r="W9" s="599"/>
      <c r="X9" s="599"/>
    </row>
    <row r="11" spans="1:24" ht="15">
      <c r="B11" s="586" t="s">
        <v>889</v>
      </c>
      <c r="C11" s="586"/>
      <c r="E11" s="560">
        <v>104894</v>
      </c>
      <c r="G11" s="560">
        <v>101872</v>
      </c>
      <c r="I11" s="560">
        <v>104894</v>
      </c>
    </row>
    <row r="12" spans="1:24">
      <c r="B12" s="586"/>
      <c r="C12" s="586"/>
    </row>
    <row r="13" spans="1:24" ht="15">
      <c r="B13" s="586" t="s">
        <v>888</v>
      </c>
      <c r="C13" s="586"/>
      <c r="E13" s="560">
        <v>688704</v>
      </c>
      <c r="G13" s="560">
        <v>641247</v>
      </c>
      <c r="I13" s="560">
        <v>612960</v>
      </c>
      <c r="Q13" s="587">
        <v>75744</v>
      </c>
      <c r="R13" s="587"/>
      <c r="T13" s="587">
        <v>75744</v>
      </c>
      <c r="U13" s="587"/>
      <c r="W13" s="587">
        <v>75744</v>
      </c>
      <c r="X13" s="587"/>
    </row>
    <row r="14" spans="1:24">
      <c r="B14" s="586"/>
      <c r="C14" s="586"/>
    </row>
    <row r="15" spans="1:24" ht="15">
      <c r="B15" s="586" t="s">
        <v>887</v>
      </c>
      <c r="C15" s="586"/>
      <c r="E15" s="560">
        <v>58291</v>
      </c>
      <c r="G15" s="560">
        <v>58291</v>
      </c>
      <c r="I15" s="560">
        <v>58291</v>
      </c>
    </row>
    <row r="16" spans="1:24">
      <c r="B16" s="586"/>
      <c r="C16" s="586"/>
    </row>
    <row r="17" spans="2:25" ht="15">
      <c r="B17" s="586" t="s">
        <v>886</v>
      </c>
      <c r="C17" s="586"/>
      <c r="E17" s="560">
        <v>68825</v>
      </c>
      <c r="G17" s="560">
        <v>67970</v>
      </c>
      <c r="I17" s="560">
        <v>68825</v>
      </c>
    </row>
    <row r="18" spans="2:25">
      <c r="B18" s="586"/>
      <c r="C18" s="586"/>
    </row>
    <row r="19" spans="2:25" ht="15">
      <c r="B19" s="586" t="s">
        <v>885</v>
      </c>
      <c r="C19" s="586"/>
      <c r="E19" s="560">
        <v>780914</v>
      </c>
      <c r="G19" s="560">
        <v>610608</v>
      </c>
      <c r="I19" s="560">
        <v>658694</v>
      </c>
      <c r="Q19" s="587">
        <v>122220</v>
      </c>
      <c r="R19" s="587"/>
      <c r="T19" s="587">
        <v>122220</v>
      </c>
      <c r="U19" s="587"/>
      <c r="W19" s="587">
        <v>122220</v>
      </c>
      <c r="X19" s="587"/>
    </row>
    <row r="20" spans="2:25">
      <c r="B20" s="586"/>
      <c r="C20" s="586"/>
    </row>
    <row r="21" spans="2:25" ht="15">
      <c r="B21" s="586" t="s">
        <v>884</v>
      </c>
      <c r="C21" s="586"/>
      <c r="E21" s="560">
        <v>323487</v>
      </c>
      <c r="G21" s="560">
        <v>319041</v>
      </c>
      <c r="I21" s="560">
        <v>282747</v>
      </c>
      <c r="Q21" s="587">
        <v>40740</v>
      </c>
      <c r="R21" s="587"/>
      <c r="T21" s="587">
        <v>40740</v>
      </c>
      <c r="U21" s="587"/>
      <c r="W21" s="587">
        <v>40740</v>
      </c>
      <c r="X21" s="587"/>
    </row>
    <row r="22" spans="2:25">
      <c r="B22" s="586"/>
      <c r="C22" s="586"/>
    </row>
    <row r="23" spans="2:25" ht="15">
      <c r="B23" s="595" t="s">
        <v>883</v>
      </c>
      <c r="C23" s="595"/>
      <c r="E23" s="560">
        <v>198275</v>
      </c>
      <c r="G23" s="560">
        <v>198275</v>
      </c>
      <c r="I23" s="560">
        <v>198275</v>
      </c>
    </row>
    <row r="24" spans="2:25">
      <c r="B24" s="595"/>
      <c r="C24" s="595"/>
    </row>
    <row r="25" spans="2:25" s="547" customFormat="1" ht="15">
      <c r="B25" s="586" t="s">
        <v>882</v>
      </c>
      <c r="C25" s="586"/>
      <c r="E25" s="548">
        <v>542976</v>
      </c>
      <c r="G25" s="548">
        <v>542976</v>
      </c>
      <c r="I25" s="548">
        <v>542976</v>
      </c>
      <c r="Y25" s="547">
        <f>Q25</f>
        <v>0</v>
      </c>
    </row>
    <row r="26" spans="2:25">
      <c r="B26" s="586"/>
      <c r="C26" s="586"/>
    </row>
    <row r="27" spans="2:25" ht="15">
      <c r="B27" s="586" t="s">
        <v>881</v>
      </c>
      <c r="C27" s="586"/>
      <c r="E27" s="560">
        <v>6176698</v>
      </c>
      <c r="G27" s="560">
        <v>6176698</v>
      </c>
      <c r="I27" s="560">
        <v>6176698</v>
      </c>
    </row>
    <row r="28" spans="2:25">
      <c r="B28" s="586"/>
      <c r="C28" s="586"/>
    </row>
    <row r="29" spans="2:25" s="563" customFormat="1" ht="15">
      <c r="B29" s="586" t="s">
        <v>880</v>
      </c>
      <c r="C29" s="586"/>
      <c r="E29" s="564">
        <v>500</v>
      </c>
      <c r="Q29" s="596">
        <v>500</v>
      </c>
      <c r="R29" s="596"/>
      <c r="T29" s="596">
        <v>500</v>
      </c>
      <c r="U29" s="596"/>
      <c r="W29" s="596">
        <v>500</v>
      </c>
      <c r="X29" s="596"/>
      <c r="Y29" s="565">
        <f>Q29</f>
        <v>500</v>
      </c>
    </row>
    <row r="30" spans="2:25">
      <c r="B30" s="586"/>
      <c r="C30" s="586"/>
    </row>
    <row r="31" spans="2:25" s="540" customFormat="1" ht="15">
      <c r="B31" s="586" t="s">
        <v>879</v>
      </c>
      <c r="C31" s="586"/>
      <c r="E31" s="541">
        <v>1031522</v>
      </c>
      <c r="Q31" s="593">
        <v>1031522</v>
      </c>
      <c r="R31" s="593"/>
      <c r="T31" s="593">
        <v>1031522</v>
      </c>
      <c r="U31" s="593"/>
      <c r="W31" s="593">
        <v>1031522</v>
      </c>
      <c r="X31" s="593"/>
      <c r="Y31" s="562">
        <f>Q31</f>
        <v>1031522</v>
      </c>
    </row>
    <row r="32" spans="2:25">
      <c r="B32" s="586"/>
      <c r="C32" s="586"/>
    </row>
    <row r="33" spans="2:25" s="542" customFormat="1" ht="15">
      <c r="B33" s="586" t="s">
        <v>878</v>
      </c>
      <c r="C33" s="586"/>
      <c r="E33" s="543">
        <v>1031588</v>
      </c>
      <c r="Q33" s="594">
        <v>1031588</v>
      </c>
      <c r="R33" s="594"/>
      <c r="T33" s="594">
        <v>1031588</v>
      </c>
      <c r="U33" s="594"/>
      <c r="W33" s="594">
        <v>1031588</v>
      </c>
      <c r="X33" s="594"/>
      <c r="Y33" s="562">
        <f>Q33</f>
        <v>1031588</v>
      </c>
    </row>
    <row r="34" spans="2:25">
      <c r="B34" s="586"/>
      <c r="C34" s="586"/>
    </row>
    <row r="35" spans="2:25" ht="15">
      <c r="B35" s="586" t="s">
        <v>877</v>
      </c>
      <c r="C35" s="586"/>
      <c r="E35" s="560">
        <v>10499392</v>
      </c>
      <c r="G35" s="560">
        <v>9401093</v>
      </c>
      <c r="I35" s="560">
        <v>9401093</v>
      </c>
      <c r="Q35" s="587">
        <v>1098299</v>
      </c>
      <c r="R35" s="587"/>
      <c r="T35" s="587">
        <v>1098299</v>
      </c>
      <c r="U35" s="587"/>
      <c r="W35" s="587">
        <v>1098299</v>
      </c>
      <c r="X35" s="587"/>
    </row>
    <row r="36" spans="2:25">
      <c r="B36" s="586"/>
      <c r="C36" s="586"/>
    </row>
    <row r="37" spans="2:25" ht="15">
      <c r="B37" s="586" t="s">
        <v>876</v>
      </c>
      <c r="C37" s="586"/>
      <c r="E37" s="560">
        <v>2751876</v>
      </c>
      <c r="G37" s="560">
        <v>2465725</v>
      </c>
      <c r="I37" s="560">
        <v>2465807</v>
      </c>
      <c r="Q37" s="587">
        <v>286069</v>
      </c>
      <c r="R37" s="587"/>
      <c r="T37" s="587">
        <v>286069</v>
      </c>
      <c r="U37" s="587"/>
      <c r="W37" s="587">
        <v>286069</v>
      </c>
      <c r="X37" s="587"/>
    </row>
    <row r="38" spans="2:25">
      <c r="B38" s="586"/>
      <c r="C38" s="586"/>
    </row>
    <row r="39" spans="2:25" ht="15">
      <c r="B39" s="586" t="s">
        <v>875</v>
      </c>
      <c r="C39" s="586"/>
      <c r="E39" s="560">
        <v>2261238</v>
      </c>
      <c r="G39" s="560">
        <v>1682237</v>
      </c>
      <c r="I39" s="560">
        <v>1683538</v>
      </c>
      <c r="Q39" s="587">
        <v>577700</v>
      </c>
      <c r="R39" s="587"/>
      <c r="T39" s="587">
        <v>577700</v>
      </c>
      <c r="U39" s="587"/>
      <c r="W39" s="587">
        <v>577700</v>
      </c>
      <c r="X39" s="587"/>
    </row>
    <row r="40" spans="2:25">
      <c r="B40" s="586"/>
      <c r="C40" s="586"/>
    </row>
    <row r="41" spans="2:25" ht="15">
      <c r="B41" s="586" t="s">
        <v>874</v>
      </c>
      <c r="C41" s="586"/>
      <c r="E41" s="560">
        <v>353606</v>
      </c>
      <c r="G41" s="560">
        <v>276709</v>
      </c>
      <c r="I41" s="560">
        <v>276709</v>
      </c>
      <c r="Q41" s="587">
        <v>76897</v>
      </c>
      <c r="R41" s="587"/>
      <c r="T41" s="587">
        <v>76897</v>
      </c>
      <c r="U41" s="587"/>
      <c r="W41" s="587">
        <v>76897</v>
      </c>
      <c r="X41" s="587"/>
    </row>
    <row r="42" spans="2:25">
      <c r="B42" s="586"/>
      <c r="C42" s="586"/>
    </row>
    <row r="43" spans="2:25" ht="15">
      <c r="B43" s="586" t="s">
        <v>873</v>
      </c>
      <c r="C43" s="586"/>
      <c r="E43" s="560">
        <v>15801</v>
      </c>
      <c r="G43" s="560">
        <v>13200</v>
      </c>
      <c r="I43" s="560">
        <v>13200</v>
      </c>
      <c r="Q43" s="587">
        <v>2601</v>
      </c>
      <c r="R43" s="587"/>
      <c r="T43" s="587">
        <v>2601</v>
      </c>
      <c r="U43" s="587"/>
      <c r="W43" s="587">
        <v>2601</v>
      </c>
      <c r="X43" s="587"/>
    </row>
    <row r="44" spans="2:25">
      <c r="B44" s="586"/>
      <c r="C44" s="586"/>
    </row>
    <row r="45" spans="2:25" ht="15">
      <c r="B45" s="586" t="s">
        <v>872</v>
      </c>
      <c r="C45" s="586"/>
      <c r="E45" s="560">
        <v>1524519</v>
      </c>
      <c r="G45" s="560">
        <v>944517</v>
      </c>
      <c r="I45" s="560">
        <v>944517</v>
      </c>
      <c r="Q45" s="587">
        <v>580002</v>
      </c>
      <c r="R45" s="587"/>
      <c r="T45" s="587">
        <v>580002</v>
      </c>
      <c r="U45" s="587"/>
      <c r="W45" s="587">
        <v>580002</v>
      </c>
      <c r="X45" s="587"/>
    </row>
    <row r="46" spans="2:25">
      <c r="B46" s="586"/>
      <c r="C46" s="586"/>
    </row>
    <row r="47" spans="2:25" ht="15">
      <c r="B47" s="586" t="s">
        <v>871</v>
      </c>
      <c r="C47" s="586"/>
      <c r="E47" s="560">
        <v>27338</v>
      </c>
      <c r="G47" s="560">
        <v>23904</v>
      </c>
      <c r="I47" s="560">
        <v>23904</v>
      </c>
      <c r="Q47" s="587">
        <v>3434</v>
      </c>
      <c r="R47" s="587"/>
      <c r="T47" s="587">
        <v>3434</v>
      </c>
      <c r="U47" s="587"/>
      <c r="W47" s="587">
        <v>3434</v>
      </c>
      <c r="X47" s="587"/>
    </row>
    <row r="48" spans="2:25">
      <c r="B48" s="586"/>
      <c r="C48" s="586"/>
    </row>
    <row r="49" spans="2:24" ht="15">
      <c r="B49" s="586" t="s">
        <v>870</v>
      </c>
      <c r="C49" s="586"/>
      <c r="E49" s="560">
        <v>231743</v>
      </c>
      <c r="G49" s="560">
        <v>164841</v>
      </c>
      <c r="I49" s="560">
        <v>164520</v>
      </c>
      <c r="M49" s="589">
        <v>321</v>
      </c>
      <c r="N49" s="589"/>
      <c r="O49" s="589"/>
      <c r="Q49" s="587">
        <v>67223</v>
      </c>
      <c r="R49" s="587"/>
      <c r="T49" s="587">
        <v>67223</v>
      </c>
      <c r="U49" s="587"/>
      <c r="W49" s="587">
        <v>66902</v>
      </c>
      <c r="X49" s="587"/>
    </row>
    <row r="50" spans="2:24">
      <c r="B50" s="586"/>
      <c r="C50" s="586"/>
    </row>
    <row r="51" spans="2:24" ht="15">
      <c r="B51" s="586" t="s">
        <v>869</v>
      </c>
      <c r="C51" s="586"/>
      <c r="E51" s="560">
        <v>42977</v>
      </c>
      <c r="G51" s="560">
        <v>14668</v>
      </c>
      <c r="I51" s="560">
        <v>36144</v>
      </c>
      <c r="Q51" s="587">
        <v>6833</v>
      </c>
      <c r="R51" s="587"/>
      <c r="T51" s="587">
        <v>6833</v>
      </c>
      <c r="U51" s="587"/>
      <c r="W51" s="587">
        <v>6833</v>
      </c>
      <c r="X51" s="587"/>
    </row>
    <row r="52" spans="2:24">
      <c r="B52" s="586"/>
      <c r="C52" s="586"/>
    </row>
    <row r="53" spans="2:24" ht="15">
      <c r="B53" s="586" t="s">
        <v>868</v>
      </c>
      <c r="C53" s="586"/>
      <c r="E53" s="560">
        <v>90100</v>
      </c>
      <c r="G53" s="560">
        <v>90100</v>
      </c>
      <c r="I53" s="560">
        <v>90100</v>
      </c>
    </row>
    <row r="54" spans="2:24">
      <c r="B54" s="586"/>
      <c r="C54" s="586"/>
    </row>
    <row r="55" spans="2:24" ht="15">
      <c r="B55" s="586" t="s">
        <v>867</v>
      </c>
      <c r="C55" s="586"/>
      <c r="E55" s="560">
        <v>198275</v>
      </c>
      <c r="I55" s="560">
        <v>198275</v>
      </c>
    </row>
    <row r="56" spans="2:24">
      <c r="B56" s="586"/>
      <c r="C56" s="586"/>
    </row>
    <row r="57" spans="2:24" ht="15">
      <c r="B57" s="586" t="s">
        <v>866</v>
      </c>
      <c r="C57" s="586"/>
      <c r="E57" s="560">
        <v>1096701</v>
      </c>
      <c r="G57" s="560">
        <v>1096701</v>
      </c>
      <c r="I57" s="560">
        <v>1096701</v>
      </c>
    </row>
    <row r="58" spans="2:24">
      <c r="B58" s="586"/>
      <c r="C58" s="586"/>
    </row>
    <row r="59" spans="2:24" ht="15">
      <c r="B59" s="586" t="s">
        <v>865</v>
      </c>
      <c r="C59" s="586"/>
      <c r="E59" s="560">
        <v>746905</v>
      </c>
      <c r="G59" s="560">
        <v>746905</v>
      </c>
      <c r="I59" s="560">
        <v>746905</v>
      </c>
    </row>
    <row r="60" spans="2:24">
      <c r="B60" s="586"/>
      <c r="C60" s="586"/>
    </row>
    <row r="61" spans="2:24" ht="15">
      <c r="B61" s="586" t="s">
        <v>864</v>
      </c>
      <c r="C61" s="586"/>
      <c r="E61" s="560">
        <v>165200</v>
      </c>
      <c r="G61" s="560">
        <v>165200</v>
      </c>
      <c r="I61" s="560">
        <v>165200</v>
      </c>
    </row>
    <row r="62" spans="2:24">
      <c r="B62" s="586"/>
      <c r="C62" s="586"/>
    </row>
    <row r="63" spans="2:24" ht="15">
      <c r="B63" s="586" t="s">
        <v>863</v>
      </c>
      <c r="C63" s="586"/>
      <c r="E63" s="560">
        <v>1069074</v>
      </c>
      <c r="G63" s="560">
        <v>962919</v>
      </c>
      <c r="I63" s="560">
        <v>969015</v>
      </c>
      <c r="Q63" s="587">
        <v>100059</v>
      </c>
      <c r="R63" s="587"/>
      <c r="T63" s="587">
        <v>100059</v>
      </c>
      <c r="U63" s="587"/>
      <c r="W63" s="587">
        <v>100059</v>
      </c>
      <c r="X63" s="587"/>
    </row>
    <row r="64" spans="2:24">
      <c r="B64" s="586"/>
      <c r="C64" s="586"/>
    </row>
    <row r="65" spans="2:9" ht="15">
      <c r="B65" s="586" t="s">
        <v>862</v>
      </c>
      <c r="C65" s="586"/>
      <c r="E65" s="560">
        <v>37200</v>
      </c>
      <c r="G65" s="560">
        <v>26040</v>
      </c>
      <c r="I65" s="560">
        <v>37200</v>
      </c>
    </row>
    <row r="66" spans="2:9">
      <c r="B66" s="586"/>
      <c r="C66" s="586"/>
    </row>
    <row r="67" spans="2:9" ht="15">
      <c r="B67" s="586" t="s">
        <v>861</v>
      </c>
      <c r="C67" s="586"/>
      <c r="E67" s="560">
        <v>61600</v>
      </c>
      <c r="G67" s="560">
        <v>43120</v>
      </c>
      <c r="I67" s="560">
        <v>61600</v>
      </c>
    </row>
    <row r="68" spans="2:9">
      <c r="B68" s="586"/>
      <c r="C68" s="586"/>
    </row>
    <row r="69" spans="2:9" ht="15">
      <c r="B69" s="586" t="s">
        <v>860</v>
      </c>
      <c r="C69" s="586"/>
      <c r="E69" s="560">
        <v>18500</v>
      </c>
      <c r="G69" s="560">
        <v>12244</v>
      </c>
      <c r="I69" s="560">
        <v>18500</v>
      </c>
    </row>
    <row r="70" spans="2:9">
      <c r="B70" s="586"/>
      <c r="C70" s="586"/>
    </row>
    <row r="71" spans="2:9" ht="15">
      <c r="B71" s="586" t="s">
        <v>859</v>
      </c>
      <c r="C71" s="586"/>
      <c r="E71" s="560">
        <v>38400</v>
      </c>
      <c r="G71" s="560">
        <v>30236</v>
      </c>
      <c r="I71" s="560">
        <v>38400</v>
      </c>
    </row>
    <row r="72" spans="2:9">
      <c r="B72" s="586"/>
      <c r="C72" s="586"/>
    </row>
    <row r="73" spans="2:9" ht="15">
      <c r="B73" s="586" t="s">
        <v>858</v>
      </c>
      <c r="C73" s="586"/>
      <c r="E73" s="560">
        <v>120000</v>
      </c>
      <c r="G73" s="560">
        <v>83232</v>
      </c>
      <c r="I73" s="560">
        <v>120000</v>
      </c>
    </row>
    <row r="74" spans="2:9">
      <c r="B74" s="586"/>
      <c r="C74" s="586"/>
    </row>
    <row r="75" spans="2:9" ht="15">
      <c r="B75" s="586" t="s">
        <v>857</v>
      </c>
      <c r="C75" s="586"/>
      <c r="E75" s="560">
        <v>26400</v>
      </c>
      <c r="G75" s="560">
        <v>18480</v>
      </c>
      <c r="I75" s="560">
        <v>26400</v>
      </c>
    </row>
    <row r="76" spans="2:9">
      <c r="B76" s="586"/>
      <c r="C76" s="586"/>
    </row>
    <row r="77" spans="2:9" ht="15">
      <c r="B77" s="586" t="s">
        <v>856</v>
      </c>
      <c r="C77" s="586"/>
      <c r="E77" s="560">
        <v>55500</v>
      </c>
      <c r="G77" s="560">
        <v>39912</v>
      </c>
      <c r="I77" s="560">
        <v>55500</v>
      </c>
    </row>
    <row r="78" spans="2:9">
      <c r="B78" s="586"/>
      <c r="C78" s="586"/>
    </row>
    <row r="79" spans="2:9" ht="15">
      <c r="B79" s="586" t="s">
        <v>855</v>
      </c>
      <c r="C79" s="586"/>
      <c r="E79" s="560">
        <v>61250</v>
      </c>
      <c r="G79" s="560">
        <v>42881</v>
      </c>
      <c r="I79" s="560">
        <v>61250</v>
      </c>
    </row>
    <row r="80" spans="2:9">
      <c r="B80" s="586"/>
      <c r="C80" s="586"/>
    </row>
    <row r="81" spans="2:24" ht="15">
      <c r="B81" s="586" t="s">
        <v>854</v>
      </c>
      <c r="C81" s="586"/>
      <c r="E81" s="560">
        <v>55800</v>
      </c>
      <c r="G81" s="560">
        <v>39065</v>
      </c>
      <c r="I81" s="560">
        <v>55800</v>
      </c>
    </row>
    <row r="82" spans="2:24">
      <c r="B82" s="586"/>
      <c r="C82" s="586"/>
    </row>
    <row r="83" spans="2:24" ht="15">
      <c r="B83" s="586" t="s">
        <v>853</v>
      </c>
      <c r="C83" s="586"/>
      <c r="E83" s="560">
        <v>54000</v>
      </c>
      <c r="G83" s="560">
        <v>37804</v>
      </c>
      <c r="I83" s="560">
        <v>54000</v>
      </c>
    </row>
    <row r="84" spans="2:24">
      <c r="B84" s="586"/>
      <c r="C84" s="586"/>
    </row>
    <row r="85" spans="2:24" ht="15">
      <c r="B85" s="586" t="s">
        <v>852</v>
      </c>
      <c r="C85" s="586"/>
      <c r="E85" s="560">
        <v>62400</v>
      </c>
      <c r="G85" s="560">
        <v>43677</v>
      </c>
      <c r="I85" s="560">
        <v>62400</v>
      </c>
    </row>
    <row r="86" spans="2:24">
      <c r="B86" s="586"/>
      <c r="C86" s="586"/>
    </row>
    <row r="87" spans="2:24" ht="15">
      <c r="B87" s="586" t="s">
        <v>851</v>
      </c>
      <c r="C87" s="586"/>
      <c r="E87" s="560">
        <v>36400</v>
      </c>
      <c r="G87" s="560">
        <v>32900</v>
      </c>
      <c r="I87" s="560">
        <v>36400</v>
      </c>
    </row>
    <row r="88" spans="2:24">
      <c r="B88" s="586"/>
      <c r="C88" s="586"/>
    </row>
    <row r="89" spans="2:24" ht="15">
      <c r="B89" s="586" t="s">
        <v>850</v>
      </c>
      <c r="C89" s="586"/>
      <c r="E89" s="560">
        <v>27000</v>
      </c>
      <c r="G89" s="560">
        <v>18889</v>
      </c>
      <c r="I89" s="560">
        <v>27000</v>
      </c>
    </row>
    <row r="90" spans="2:24">
      <c r="B90" s="586"/>
      <c r="C90" s="586"/>
    </row>
    <row r="91" spans="2:24" ht="15">
      <c r="B91" s="586" t="s">
        <v>849</v>
      </c>
      <c r="C91" s="586"/>
      <c r="E91" s="560">
        <v>163800</v>
      </c>
      <c r="G91" s="560">
        <v>113407</v>
      </c>
      <c r="I91" s="560">
        <v>163800</v>
      </c>
    </row>
    <row r="92" spans="2:24">
      <c r="B92" s="586"/>
      <c r="C92" s="586"/>
    </row>
    <row r="93" spans="2:24" ht="15">
      <c r="B93" s="586" t="s">
        <v>848</v>
      </c>
      <c r="C93" s="586"/>
      <c r="E93" s="560">
        <v>222005</v>
      </c>
      <c r="G93" s="560">
        <v>155000</v>
      </c>
      <c r="I93" s="560">
        <v>155000</v>
      </c>
      <c r="Q93" s="587">
        <v>67005</v>
      </c>
      <c r="R93" s="587"/>
      <c r="T93" s="587">
        <v>67005</v>
      </c>
      <c r="U93" s="587"/>
      <c r="W93" s="587">
        <v>67005</v>
      </c>
      <c r="X93" s="587"/>
    </row>
    <row r="94" spans="2:24">
      <c r="B94" s="586"/>
      <c r="C94" s="586"/>
    </row>
    <row r="95" spans="2:24" ht="15">
      <c r="B95" s="586" t="s">
        <v>847</v>
      </c>
      <c r="C95" s="586"/>
      <c r="E95" s="560">
        <v>140550</v>
      </c>
      <c r="G95" s="560">
        <v>140550</v>
      </c>
      <c r="I95" s="560">
        <v>140550</v>
      </c>
    </row>
    <row r="96" spans="2:24">
      <c r="B96" s="586"/>
      <c r="C96" s="586"/>
    </row>
    <row r="97" spans="2:24" ht="15">
      <c r="B97" s="586" t="s">
        <v>846</v>
      </c>
      <c r="C97" s="586"/>
      <c r="E97" s="560">
        <v>71343</v>
      </c>
      <c r="G97" s="560">
        <v>71343</v>
      </c>
      <c r="I97" s="560">
        <v>71343</v>
      </c>
    </row>
    <row r="98" spans="2:24">
      <c r="B98" s="586"/>
      <c r="C98" s="586"/>
    </row>
    <row r="99" spans="2:24" ht="15">
      <c r="B99" s="586" t="s">
        <v>845</v>
      </c>
      <c r="C99" s="586"/>
      <c r="E99" s="560">
        <v>111415</v>
      </c>
      <c r="G99" s="560">
        <v>111415</v>
      </c>
      <c r="I99" s="560">
        <v>111415</v>
      </c>
    </row>
    <row r="100" spans="2:24">
      <c r="B100" s="586"/>
      <c r="C100" s="586"/>
    </row>
    <row r="101" spans="2:24" ht="15">
      <c r="B101" s="586" t="s">
        <v>844</v>
      </c>
      <c r="C101" s="586"/>
      <c r="E101" s="560">
        <v>97854</v>
      </c>
      <c r="Q101" s="587">
        <v>97854</v>
      </c>
      <c r="R101" s="587"/>
      <c r="T101" s="587">
        <v>97854</v>
      </c>
      <c r="U101" s="587"/>
      <c r="W101" s="587">
        <v>97854</v>
      </c>
      <c r="X101" s="587"/>
    </row>
    <row r="102" spans="2:24">
      <c r="B102" s="586"/>
      <c r="C102" s="586"/>
    </row>
    <row r="103" spans="2:24">
      <c r="B103" s="586"/>
      <c r="C103" s="586"/>
    </row>
    <row r="104" spans="2:24" ht="15">
      <c r="B104" s="586" t="s">
        <v>843</v>
      </c>
      <c r="C104" s="586"/>
      <c r="E104" s="560">
        <v>120000</v>
      </c>
      <c r="G104" s="560">
        <v>118774</v>
      </c>
      <c r="I104" s="560">
        <v>120000</v>
      </c>
    </row>
    <row r="105" spans="2:24">
      <c r="B105" s="586"/>
      <c r="C105" s="586"/>
    </row>
    <row r="106" spans="2:24" ht="15">
      <c r="B106" s="586" t="s">
        <v>842</v>
      </c>
      <c r="C106" s="586"/>
      <c r="E106" s="560">
        <v>277961</v>
      </c>
      <c r="G106" s="560">
        <v>127961</v>
      </c>
      <c r="I106" s="560">
        <v>127961</v>
      </c>
      <c r="Q106" s="587">
        <v>150000</v>
      </c>
      <c r="R106" s="587"/>
      <c r="T106" s="587">
        <v>150000</v>
      </c>
      <c r="U106" s="587"/>
      <c r="W106" s="587">
        <v>150000</v>
      </c>
      <c r="X106" s="587"/>
    </row>
    <row r="107" spans="2:24">
      <c r="B107" s="586"/>
      <c r="C107" s="586"/>
    </row>
    <row r="108" spans="2:24" ht="15">
      <c r="B108" s="586" t="s">
        <v>841</v>
      </c>
      <c r="C108" s="586"/>
      <c r="E108" s="560">
        <v>381642</v>
      </c>
      <c r="G108" s="560">
        <v>218654</v>
      </c>
      <c r="I108" s="560">
        <v>225350</v>
      </c>
      <c r="Q108" s="587">
        <v>156292</v>
      </c>
      <c r="R108" s="587"/>
      <c r="T108" s="587">
        <v>156292</v>
      </c>
      <c r="U108" s="587"/>
      <c r="W108" s="587">
        <v>156292</v>
      </c>
      <c r="X108" s="587"/>
    </row>
    <row r="109" spans="2:24">
      <c r="B109" s="586"/>
      <c r="C109" s="586"/>
    </row>
    <row r="110" spans="2:24" ht="15">
      <c r="B110" s="586" t="s">
        <v>840</v>
      </c>
      <c r="C110" s="586"/>
      <c r="E110" s="560">
        <v>301430</v>
      </c>
      <c r="G110" s="560">
        <v>30544</v>
      </c>
      <c r="I110" s="560">
        <v>301430</v>
      </c>
    </row>
    <row r="111" spans="2:24">
      <c r="B111" s="586"/>
      <c r="C111" s="586"/>
    </row>
    <row r="112" spans="2:24" ht="15">
      <c r="B112" s="586" t="s">
        <v>839</v>
      </c>
      <c r="C112" s="586"/>
      <c r="E112" s="560">
        <v>141719</v>
      </c>
      <c r="G112" s="560">
        <v>141339</v>
      </c>
      <c r="I112" s="560">
        <v>141719</v>
      </c>
    </row>
    <row r="113" spans="2:24">
      <c r="B113" s="586"/>
      <c r="C113" s="586"/>
    </row>
    <row r="114" spans="2:24">
      <c r="B114" s="586"/>
      <c r="C114" s="586"/>
    </row>
    <row r="115" spans="2:24" ht="15">
      <c r="B115" s="586" t="s">
        <v>838</v>
      </c>
      <c r="C115" s="586"/>
      <c r="E115" s="560">
        <v>192199</v>
      </c>
      <c r="G115" s="560">
        <v>191327</v>
      </c>
      <c r="I115" s="560">
        <v>192199</v>
      </c>
    </row>
    <row r="116" spans="2:24">
      <c r="B116" s="586"/>
      <c r="C116" s="586"/>
    </row>
    <row r="117" spans="2:24" ht="15">
      <c r="B117" s="586" t="s">
        <v>837</v>
      </c>
      <c r="C117" s="586"/>
      <c r="E117" s="560">
        <v>72000</v>
      </c>
      <c r="G117" s="560">
        <v>71873</v>
      </c>
      <c r="I117" s="560">
        <v>72000</v>
      </c>
    </row>
    <row r="118" spans="2:24">
      <c r="B118" s="586"/>
      <c r="C118" s="586"/>
    </row>
    <row r="119" spans="2:24" ht="15">
      <c r="B119" s="586" t="s">
        <v>836</v>
      </c>
      <c r="C119" s="586"/>
      <c r="E119" s="560">
        <v>16422</v>
      </c>
      <c r="G119" s="560">
        <v>16422</v>
      </c>
      <c r="I119" s="560">
        <v>16422</v>
      </c>
    </row>
    <row r="120" spans="2:24">
      <c r="B120" s="586"/>
      <c r="C120" s="586"/>
    </row>
    <row r="121" spans="2:24">
      <c r="B121" s="586"/>
      <c r="C121" s="586"/>
    </row>
    <row r="122" spans="2:24" ht="15">
      <c r="B122" s="586" t="s">
        <v>835</v>
      </c>
      <c r="C122" s="586"/>
      <c r="E122" s="560">
        <v>157580</v>
      </c>
      <c r="G122" s="560">
        <v>156854</v>
      </c>
      <c r="I122" s="560">
        <v>157580</v>
      </c>
    </row>
    <row r="123" spans="2:24">
      <c r="B123" s="586"/>
      <c r="C123" s="586"/>
    </row>
    <row r="124" spans="2:24" ht="15">
      <c r="B124" s="586" t="s">
        <v>834</v>
      </c>
      <c r="C124" s="586"/>
      <c r="E124" s="560">
        <v>197447</v>
      </c>
      <c r="G124" s="560">
        <v>197394</v>
      </c>
      <c r="I124" s="560">
        <v>197447</v>
      </c>
    </row>
    <row r="125" spans="2:24">
      <c r="B125" s="586"/>
      <c r="C125" s="586"/>
    </row>
    <row r="126" spans="2:24">
      <c r="B126" s="586"/>
      <c r="C126" s="586"/>
    </row>
    <row r="127" spans="2:24" ht="15">
      <c r="B127" s="586" t="s">
        <v>833</v>
      </c>
      <c r="C127" s="586"/>
      <c r="E127" s="560">
        <v>49900</v>
      </c>
      <c r="Q127" s="587">
        <v>49900</v>
      </c>
      <c r="R127" s="587"/>
      <c r="T127" s="587">
        <v>49900</v>
      </c>
      <c r="U127" s="587"/>
      <c r="W127" s="587">
        <v>49900</v>
      </c>
      <c r="X127" s="587"/>
    </row>
    <row r="128" spans="2:24">
      <c r="B128" s="586"/>
      <c r="C128" s="586"/>
    </row>
    <row r="129" spans="2:24">
      <c r="B129" s="586"/>
      <c r="C129" s="586"/>
    </row>
    <row r="130" spans="2:24" ht="15">
      <c r="B130" s="586" t="s">
        <v>832</v>
      </c>
      <c r="C130" s="586"/>
      <c r="E130" s="560">
        <v>15327</v>
      </c>
      <c r="G130" s="560">
        <v>15327</v>
      </c>
      <c r="I130" s="560">
        <v>15327</v>
      </c>
    </row>
    <row r="131" spans="2:24">
      <c r="B131" s="586"/>
      <c r="C131" s="586"/>
    </row>
    <row r="132" spans="2:24" ht="15">
      <c r="B132" s="586" t="s">
        <v>831</v>
      </c>
      <c r="C132" s="586"/>
      <c r="E132" s="560">
        <v>26761</v>
      </c>
      <c r="G132" s="560">
        <v>26761</v>
      </c>
      <c r="I132" s="560">
        <v>26761</v>
      </c>
    </row>
    <row r="133" spans="2:24">
      <c r="B133" s="586"/>
      <c r="C133" s="586"/>
    </row>
    <row r="134" spans="2:24">
      <c r="B134" s="586"/>
      <c r="C134" s="586"/>
    </row>
    <row r="135" spans="2:24" ht="15">
      <c r="B135" s="586" t="s">
        <v>830</v>
      </c>
      <c r="C135" s="586"/>
      <c r="E135" s="560">
        <v>74597</v>
      </c>
      <c r="G135" s="560">
        <v>74597</v>
      </c>
      <c r="I135" s="560">
        <v>74597</v>
      </c>
    </row>
    <row r="136" spans="2:24">
      <c r="B136" s="586"/>
      <c r="C136" s="586"/>
    </row>
    <row r="137" spans="2:24" ht="15">
      <c r="B137" s="586" t="s">
        <v>829</v>
      </c>
      <c r="C137" s="586"/>
      <c r="E137" s="560">
        <v>92582</v>
      </c>
      <c r="G137" s="560">
        <v>90914</v>
      </c>
      <c r="I137" s="560">
        <v>92582</v>
      </c>
    </row>
    <row r="138" spans="2:24">
      <c r="B138" s="586"/>
      <c r="C138" s="586"/>
    </row>
    <row r="139" spans="2:24" ht="15">
      <c r="B139" s="586" t="s">
        <v>828</v>
      </c>
      <c r="C139" s="586"/>
      <c r="E139" s="560">
        <v>39000</v>
      </c>
      <c r="G139" s="560">
        <v>39000</v>
      </c>
      <c r="I139" s="560">
        <v>39000</v>
      </c>
    </row>
    <row r="140" spans="2:24">
      <c r="B140" s="586"/>
      <c r="C140" s="586"/>
    </row>
    <row r="141" spans="2:24" ht="15">
      <c r="B141" s="586" t="s">
        <v>827</v>
      </c>
      <c r="C141" s="586"/>
      <c r="E141" s="560">
        <v>9200</v>
      </c>
      <c r="G141" s="560">
        <v>5145</v>
      </c>
      <c r="I141" s="560">
        <v>5145</v>
      </c>
      <c r="Q141" s="587">
        <v>4055</v>
      </c>
      <c r="R141" s="587"/>
      <c r="T141" s="587">
        <v>4055</v>
      </c>
      <c r="U141" s="587"/>
      <c r="W141" s="587">
        <v>4055</v>
      </c>
      <c r="X141" s="587"/>
    </row>
    <row r="142" spans="2:24">
      <c r="B142" s="586"/>
      <c r="C142" s="586"/>
    </row>
    <row r="143" spans="2:24">
      <c r="B143" s="586"/>
      <c r="C143" s="586"/>
    </row>
    <row r="144" spans="2:24" ht="15">
      <c r="B144" s="586" t="s">
        <v>826</v>
      </c>
      <c r="C144" s="586"/>
      <c r="E144" s="560">
        <v>10000</v>
      </c>
      <c r="G144" s="560">
        <v>10000</v>
      </c>
      <c r="I144" s="560">
        <v>10000</v>
      </c>
    </row>
    <row r="145" spans="2:24">
      <c r="B145" s="586"/>
      <c r="C145" s="586"/>
    </row>
    <row r="146" spans="2:24" ht="15">
      <c r="B146" s="586" t="s">
        <v>825</v>
      </c>
      <c r="C146" s="586"/>
      <c r="E146" s="560">
        <v>291240</v>
      </c>
      <c r="G146" s="560">
        <v>290514</v>
      </c>
      <c r="I146" s="560">
        <v>291240</v>
      </c>
      <c r="M146" s="589">
        <v>321</v>
      </c>
      <c r="N146" s="589"/>
      <c r="O146" s="589"/>
      <c r="W146" s="587">
        <v>-321</v>
      </c>
      <c r="X146" s="587"/>
    </row>
    <row r="147" spans="2:24">
      <c r="B147" s="586"/>
      <c r="C147" s="586"/>
    </row>
    <row r="148" spans="2:24" ht="15">
      <c r="B148" s="586" t="s">
        <v>824</v>
      </c>
      <c r="C148" s="586"/>
      <c r="E148" s="560">
        <v>27000</v>
      </c>
      <c r="G148" s="560">
        <v>27000</v>
      </c>
      <c r="I148" s="560">
        <v>27000</v>
      </c>
    </row>
    <row r="149" spans="2:24">
      <c r="B149" s="586"/>
      <c r="C149" s="586"/>
    </row>
    <row r="150" spans="2:24">
      <c r="B150" s="586"/>
      <c r="C150" s="586"/>
    </row>
    <row r="151" spans="2:24" ht="15">
      <c r="B151" s="586" t="s">
        <v>823</v>
      </c>
      <c r="C151" s="586"/>
      <c r="E151" s="560">
        <v>6656175</v>
      </c>
      <c r="G151" s="560">
        <v>6656175</v>
      </c>
      <c r="I151" s="560">
        <v>6656175</v>
      </c>
    </row>
    <row r="152" spans="2:24">
      <c r="B152" s="586"/>
      <c r="C152" s="586"/>
    </row>
    <row r="153" spans="2:24" ht="15">
      <c r="B153" s="586" t="s">
        <v>822</v>
      </c>
      <c r="C153" s="586"/>
      <c r="E153" s="560">
        <v>40400</v>
      </c>
      <c r="G153" s="560">
        <v>40290</v>
      </c>
      <c r="I153" s="560">
        <v>40400</v>
      </c>
    </row>
    <row r="154" spans="2:24">
      <c r="B154" s="586"/>
      <c r="C154" s="586"/>
    </row>
    <row r="155" spans="2:24" ht="15">
      <c r="B155" s="586" t="s">
        <v>821</v>
      </c>
      <c r="C155" s="586"/>
      <c r="E155" s="560">
        <v>120000</v>
      </c>
      <c r="G155" s="560">
        <v>117368</v>
      </c>
      <c r="I155" s="560">
        <v>120000</v>
      </c>
    </row>
    <row r="156" spans="2:24">
      <c r="B156" s="586"/>
      <c r="C156" s="586"/>
    </row>
    <row r="157" spans="2:24">
      <c r="B157" s="586"/>
      <c r="C157" s="586"/>
    </row>
    <row r="158" spans="2:24" ht="15">
      <c r="B158" s="586" t="s">
        <v>820</v>
      </c>
      <c r="C158" s="586"/>
      <c r="E158" s="560">
        <v>637530</v>
      </c>
      <c r="G158" s="560">
        <v>635280</v>
      </c>
      <c r="I158" s="560">
        <v>637530</v>
      </c>
    </row>
    <row r="159" spans="2:24">
      <c r="B159" s="586"/>
      <c r="C159" s="586"/>
    </row>
    <row r="160" spans="2:24" ht="15">
      <c r="B160" s="586" t="s">
        <v>819</v>
      </c>
      <c r="C160" s="586"/>
      <c r="E160" s="560">
        <v>1596969</v>
      </c>
      <c r="G160" s="560">
        <v>1571787</v>
      </c>
      <c r="I160" s="560">
        <v>1578969</v>
      </c>
      <c r="M160" s="589">
        <v>18084</v>
      </c>
      <c r="N160" s="589"/>
      <c r="O160" s="589"/>
      <c r="Q160" s="587">
        <v>18000</v>
      </c>
      <c r="R160" s="587"/>
      <c r="T160" s="587">
        <v>18000</v>
      </c>
      <c r="U160" s="587"/>
      <c r="W160" s="587">
        <v>-84</v>
      </c>
      <c r="X160" s="587"/>
    </row>
    <row r="161" spans="2:24">
      <c r="B161" s="586"/>
      <c r="C161" s="586"/>
    </row>
    <row r="162" spans="2:24" ht="15">
      <c r="B162" s="586" t="s">
        <v>818</v>
      </c>
      <c r="C162" s="586"/>
      <c r="E162" s="560">
        <v>71350</v>
      </c>
      <c r="G162" s="560">
        <v>70305</v>
      </c>
      <c r="I162" s="560">
        <v>71350</v>
      </c>
    </row>
    <row r="163" spans="2:24">
      <c r="B163" s="586"/>
      <c r="C163" s="586"/>
    </row>
    <row r="164" spans="2:24" ht="15">
      <c r="B164" s="586" t="s">
        <v>817</v>
      </c>
      <c r="C164" s="586"/>
      <c r="E164" s="560">
        <v>308096</v>
      </c>
      <c r="G164" s="560">
        <v>302176</v>
      </c>
      <c r="I164" s="560">
        <v>308096</v>
      </c>
    </row>
    <row r="165" spans="2:24">
      <c r="B165" s="586"/>
      <c r="C165" s="586"/>
    </row>
    <row r="166" spans="2:24" ht="15">
      <c r="B166" s="586" t="s">
        <v>816</v>
      </c>
      <c r="C166" s="586"/>
      <c r="E166" s="560">
        <v>1519398</v>
      </c>
      <c r="G166" s="560">
        <v>882428</v>
      </c>
      <c r="I166" s="560">
        <v>884234</v>
      </c>
      <c r="Q166" s="587">
        <v>635164</v>
      </c>
      <c r="R166" s="587"/>
      <c r="T166" s="587">
        <v>635164</v>
      </c>
      <c r="U166" s="587"/>
      <c r="W166" s="587">
        <v>635164</v>
      </c>
      <c r="X166" s="587"/>
    </row>
    <row r="167" spans="2:24">
      <c r="B167" s="586"/>
      <c r="C167" s="586"/>
    </row>
    <row r="168" spans="2:24" ht="15">
      <c r="B168" s="586" t="s">
        <v>815</v>
      </c>
      <c r="C168" s="586"/>
      <c r="E168" s="560">
        <v>79596</v>
      </c>
      <c r="G168" s="560">
        <v>77952</v>
      </c>
      <c r="I168" s="560">
        <v>79596</v>
      </c>
    </row>
    <row r="169" spans="2:24">
      <c r="B169" s="586"/>
      <c r="C169" s="586"/>
    </row>
    <row r="170" spans="2:24">
      <c r="B170" s="586"/>
      <c r="C170" s="586"/>
    </row>
    <row r="171" spans="2:24" ht="15">
      <c r="B171" s="586" t="s">
        <v>814</v>
      </c>
      <c r="C171" s="586"/>
      <c r="E171" s="560">
        <v>20000</v>
      </c>
      <c r="G171" s="560">
        <v>19662</v>
      </c>
      <c r="I171" s="560">
        <v>20000</v>
      </c>
    </row>
    <row r="172" spans="2:24">
      <c r="B172" s="586"/>
      <c r="C172" s="586"/>
    </row>
    <row r="173" spans="2:24">
      <c r="B173" s="586"/>
      <c r="C173" s="586"/>
    </row>
    <row r="174" spans="2:24" ht="15">
      <c r="B174" s="586" t="s">
        <v>813</v>
      </c>
      <c r="C174" s="586"/>
      <c r="E174" s="560">
        <v>3213887</v>
      </c>
      <c r="G174" s="560">
        <v>3213570</v>
      </c>
      <c r="I174" s="560">
        <v>3213887</v>
      </c>
    </row>
    <row r="175" spans="2:24">
      <c r="B175" s="586"/>
      <c r="C175" s="586"/>
    </row>
    <row r="176" spans="2:24" ht="15">
      <c r="B176" s="586" t="s">
        <v>812</v>
      </c>
      <c r="C176" s="586"/>
      <c r="E176" s="560">
        <v>73380</v>
      </c>
      <c r="G176" s="560">
        <v>73380</v>
      </c>
      <c r="I176" s="560">
        <v>73380</v>
      </c>
    </row>
    <row r="177" spans="2:24">
      <c r="B177" s="586"/>
      <c r="C177" s="586"/>
    </row>
    <row r="178" spans="2:24" ht="15">
      <c r="B178" s="586" t="s">
        <v>811</v>
      </c>
      <c r="C178" s="586"/>
      <c r="E178" s="560">
        <v>999000</v>
      </c>
      <c r="G178" s="560">
        <v>969030</v>
      </c>
      <c r="I178" s="560">
        <v>999000</v>
      </c>
    </row>
    <row r="179" spans="2:24">
      <c r="B179" s="586"/>
      <c r="C179" s="586"/>
    </row>
    <row r="180" spans="2:24" ht="15">
      <c r="B180" s="586" t="s">
        <v>810</v>
      </c>
      <c r="C180" s="586"/>
      <c r="E180" s="560">
        <v>700522</v>
      </c>
      <c r="G180" s="560">
        <v>697616</v>
      </c>
      <c r="I180" s="560">
        <v>700522</v>
      </c>
    </row>
    <row r="181" spans="2:24">
      <c r="B181" s="586"/>
      <c r="C181" s="586"/>
    </row>
    <row r="182" spans="2:24">
      <c r="B182" s="586"/>
      <c r="C182" s="586"/>
    </row>
    <row r="183" spans="2:24" ht="15">
      <c r="B183" s="586" t="s">
        <v>809</v>
      </c>
      <c r="C183" s="586"/>
      <c r="E183" s="560">
        <v>26080</v>
      </c>
      <c r="G183" s="560">
        <v>26080</v>
      </c>
      <c r="I183" s="560">
        <v>26080</v>
      </c>
    </row>
    <row r="184" spans="2:24">
      <c r="B184" s="586"/>
      <c r="C184" s="586"/>
    </row>
    <row r="185" spans="2:24" ht="15">
      <c r="B185" s="586" t="s">
        <v>808</v>
      </c>
      <c r="C185" s="586"/>
      <c r="E185" s="560">
        <v>3553</v>
      </c>
      <c r="G185" s="560">
        <v>3553</v>
      </c>
      <c r="I185" s="560">
        <v>3553</v>
      </c>
    </row>
    <row r="186" spans="2:24">
      <c r="B186" s="586"/>
      <c r="C186" s="586"/>
    </row>
    <row r="187" spans="2:24" ht="15">
      <c r="B187" s="586" t="s">
        <v>807</v>
      </c>
      <c r="C187" s="586"/>
      <c r="E187" s="560">
        <v>1385309</v>
      </c>
      <c r="G187" s="560">
        <v>667138</v>
      </c>
      <c r="I187" s="560">
        <v>667138</v>
      </c>
      <c r="Q187" s="587">
        <v>718171</v>
      </c>
      <c r="R187" s="587"/>
      <c r="T187" s="587">
        <v>718171</v>
      </c>
      <c r="U187" s="587"/>
      <c r="W187" s="587">
        <v>718171</v>
      </c>
      <c r="X187" s="587"/>
    </row>
    <row r="188" spans="2:24">
      <c r="B188" s="586"/>
      <c r="C188" s="586"/>
    </row>
    <row r="189" spans="2:24">
      <c r="B189" s="586"/>
      <c r="C189" s="586"/>
    </row>
    <row r="190" spans="2:24" ht="15">
      <c r="B190" s="586" t="s">
        <v>806</v>
      </c>
      <c r="C190" s="586"/>
      <c r="E190" s="560">
        <v>135806</v>
      </c>
      <c r="G190" s="560">
        <v>35806</v>
      </c>
      <c r="I190" s="560">
        <v>35806</v>
      </c>
      <c r="Q190" s="587">
        <v>100000</v>
      </c>
      <c r="R190" s="587"/>
      <c r="T190" s="587">
        <v>100000</v>
      </c>
      <c r="U190" s="587"/>
      <c r="W190" s="587">
        <v>100000</v>
      </c>
      <c r="X190" s="587"/>
    </row>
    <row r="191" spans="2:24">
      <c r="B191" s="586"/>
      <c r="C191" s="586"/>
    </row>
    <row r="192" spans="2:24" ht="15">
      <c r="B192" s="586" t="s">
        <v>805</v>
      </c>
      <c r="C192" s="586"/>
      <c r="E192" s="560">
        <v>118919</v>
      </c>
      <c r="G192" s="560">
        <v>117965</v>
      </c>
      <c r="I192" s="560">
        <v>118919</v>
      </c>
    </row>
    <row r="193" spans="2:24">
      <c r="B193" s="586"/>
      <c r="C193" s="586"/>
    </row>
    <row r="194" spans="2:24" ht="15">
      <c r="B194" s="586" t="s">
        <v>804</v>
      </c>
      <c r="C194" s="586"/>
      <c r="E194" s="560">
        <v>1823632</v>
      </c>
      <c r="G194" s="560">
        <v>1145385</v>
      </c>
      <c r="I194" s="560">
        <v>1812564</v>
      </c>
      <c r="Q194" s="587">
        <v>11068</v>
      </c>
      <c r="R194" s="587"/>
      <c r="T194" s="587">
        <v>11068</v>
      </c>
      <c r="U194" s="587"/>
      <c r="W194" s="587">
        <v>11068</v>
      </c>
      <c r="X194" s="587"/>
    </row>
    <row r="195" spans="2:24">
      <c r="B195" s="586"/>
      <c r="C195" s="586"/>
    </row>
    <row r="196" spans="2:24" ht="15">
      <c r="B196" s="586" t="s">
        <v>803</v>
      </c>
      <c r="C196" s="586"/>
      <c r="E196" s="560">
        <v>1100000</v>
      </c>
      <c r="G196" s="560">
        <v>1073120</v>
      </c>
      <c r="I196" s="560">
        <v>1100000</v>
      </c>
    </row>
    <row r="197" spans="2:24">
      <c r="B197" s="586"/>
      <c r="C197" s="586"/>
    </row>
    <row r="198" spans="2:24" ht="15">
      <c r="B198" s="586" t="s">
        <v>802</v>
      </c>
      <c r="C198" s="586"/>
      <c r="E198" s="560">
        <v>6000</v>
      </c>
      <c r="G198" s="560">
        <v>6000</v>
      </c>
      <c r="I198" s="560">
        <v>6000</v>
      </c>
    </row>
    <row r="199" spans="2:24">
      <c r="B199" s="586"/>
      <c r="C199" s="586"/>
    </row>
    <row r="200" spans="2:24" ht="15">
      <c r="B200" s="586" t="s">
        <v>801</v>
      </c>
      <c r="C200" s="586"/>
      <c r="E200" s="560">
        <v>925688</v>
      </c>
      <c r="G200" s="560">
        <v>578675</v>
      </c>
      <c r="I200" s="560">
        <v>639044</v>
      </c>
      <c r="Q200" s="587">
        <v>286644</v>
      </c>
      <c r="R200" s="587"/>
      <c r="T200" s="587">
        <v>286644</v>
      </c>
      <c r="U200" s="587"/>
      <c r="W200" s="587">
        <v>286644</v>
      </c>
      <c r="X200" s="587"/>
    </row>
    <row r="201" spans="2:24">
      <c r="B201" s="586"/>
      <c r="C201" s="586"/>
    </row>
    <row r="202" spans="2:24" ht="15">
      <c r="B202" s="586" t="s">
        <v>800</v>
      </c>
      <c r="C202" s="586"/>
      <c r="E202" s="560">
        <v>495963</v>
      </c>
      <c r="G202" s="560">
        <v>87445</v>
      </c>
      <c r="I202" s="560">
        <v>495963</v>
      </c>
    </row>
    <row r="203" spans="2:24">
      <c r="B203" s="586"/>
      <c r="C203" s="586"/>
    </row>
    <row r="204" spans="2:24" ht="15">
      <c r="B204" s="586" t="s">
        <v>799</v>
      </c>
      <c r="C204" s="586"/>
      <c r="E204" s="560">
        <v>460750</v>
      </c>
      <c r="G204" s="560">
        <v>207456</v>
      </c>
      <c r="I204" s="560">
        <v>276321</v>
      </c>
      <c r="Q204" s="587">
        <v>184429</v>
      </c>
      <c r="R204" s="587"/>
      <c r="T204" s="587">
        <v>184429</v>
      </c>
      <c r="U204" s="587"/>
      <c r="W204" s="587">
        <v>184429</v>
      </c>
      <c r="X204" s="587"/>
    </row>
    <row r="205" spans="2:24">
      <c r="B205" s="586"/>
      <c r="C205" s="586"/>
    </row>
    <row r="206" spans="2:24" ht="15">
      <c r="B206" s="586" t="s">
        <v>798</v>
      </c>
      <c r="C206" s="586"/>
      <c r="E206" s="560">
        <v>128887</v>
      </c>
      <c r="G206" s="560">
        <v>23993</v>
      </c>
      <c r="I206" s="560">
        <v>128887</v>
      </c>
    </row>
    <row r="207" spans="2:24">
      <c r="B207" s="586"/>
      <c r="C207" s="586"/>
    </row>
    <row r="208" spans="2:24" ht="15">
      <c r="B208" s="586" t="s">
        <v>797</v>
      </c>
      <c r="C208" s="586"/>
      <c r="E208" s="560">
        <v>360114</v>
      </c>
      <c r="G208" s="560">
        <v>121314</v>
      </c>
      <c r="I208" s="560">
        <v>360114</v>
      </c>
    </row>
    <row r="209" spans="2:25">
      <c r="B209" s="586"/>
      <c r="C209" s="586"/>
    </row>
    <row r="210" spans="2:25" ht="15">
      <c r="B210" s="586" t="s">
        <v>796</v>
      </c>
      <c r="C210" s="586"/>
      <c r="E210" s="560">
        <v>793750</v>
      </c>
      <c r="G210" s="560">
        <v>779873</v>
      </c>
      <c r="I210" s="560">
        <v>793750</v>
      </c>
    </row>
    <row r="211" spans="2:25">
      <c r="B211" s="586"/>
      <c r="C211" s="586"/>
    </row>
    <row r="212" spans="2:25" ht="15">
      <c r="B212" s="586" t="s">
        <v>795</v>
      </c>
      <c r="C212" s="586"/>
      <c r="E212" s="560">
        <v>39066927</v>
      </c>
      <c r="G212" s="560">
        <v>38855925</v>
      </c>
      <c r="I212" s="560">
        <v>38855925</v>
      </c>
      <c r="Q212" s="587">
        <v>211002</v>
      </c>
      <c r="R212" s="587"/>
      <c r="T212" s="587">
        <v>211002</v>
      </c>
      <c r="U212" s="587"/>
      <c r="W212" s="587">
        <v>211002</v>
      </c>
      <c r="X212" s="587"/>
    </row>
    <row r="213" spans="2:25">
      <c r="B213" s="586"/>
      <c r="C213" s="586"/>
    </row>
    <row r="214" spans="2:25" s="544" customFormat="1" ht="15">
      <c r="B214" s="590" t="s">
        <v>794</v>
      </c>
      <c r="C214" s="590"/>
      <c r="E214" s="545">
        <v>124997</v>
      </c>
      <c r="G214" s="545">
        <v>10000</v>
      </c>
      <c r="I214" s="545">
        <v>10000</v>
      </c>
      <c r="Q214" s="591">
        <v>114997</v>
      </c>
      <c r="R214" s="591"/>
      <c r="T214" s="591">
        <v>114997</v>
      </c>
      <c r="U214" s="591"/>
      <c r="W214" s="591">
        <v>114997</v>
      </c>
      <c r="X214" s="591"/>
    </row>
    <row r="215" spans="2:25" s="544" customFormat="1">
      <c r="B215" s="590"/>
      <c r="C215" s="590"/>
    </row>
    <row r="216" spans="2:25" s="544" customFormat="1" ht="15">
      <c r="B216" s="590" t="s">
        <v>793</v>
      </c>
      <c r="C216" s="590"/>
      <c r="E216" s="545">
        <v>245277</v>
      </c>
      <c r="Q216" s="591">
        <v>245277</v>
      </c>
      <c r="R216" s="591"/>
      <c r="T216" s="591">
        <v>245277</v>
      </c>
      <c r="U216" s="591"/>
      <c r="W216" s="591">
        <v>245277</v>
      </c>
      <c r="X216" s="591"/>
    </row>
    <row r="217" spans="2:25" s="544" customFormat="1">
      <c r="B217" s="590"/>
      <c r="C217" s="590"/>
    </row>
    <row r="218" spans="2:25" s="544" customFormat="1" ht="15">
      <c r="B218" s="590" t="s">
        <v>792</v>
      </c>
      <c r="C218" s="590"/>
      <c r="E218" s="545">
        <v>82114</v>
      </c>
      <c r="G218" s="545">
        <v>4900</v>
      </c>
      <c r="I218" s="545">
        <v>1500</v>
      </c>
      <c r="M218" s="592">
        <v>3400</v>
      </c>
      <c r="N218" s="592"/>
      <c r="O218" s="592"/>
      <c r="Q218" s="591">
        <v>80614</v>
      </c>
      <c r="R218" s="591"/>
      <c r="T218" s="591">
        <v>80614</v>
      </c>
      <c r="U218" s="591"/>
      <c r="W218" s="591">
        <v>77214</v>
      </c>
      <c r="X218" s="591"/>
    </row>
    <row r="219" spans="2:25" s="544" customFormat="1">
      <c r="B219" s="590"/>
      <c r="C219" s="590"/>
    </row>
    <row r="220" spans="2:25" s="544" customFormat="1" ht="15">
      <c r="B220" s="590" t="s">
        <v>791</v>
      </c>
      <c r="C220" s="590"/>
      <c r="E220" s="545">
        <v>2040</v>
      </c>
      <c r="Q220" s="591">
        <v>2040</v>
      </c>
      <c r="R220" s="591"/>
      <c r="T220" s="591">
        <v>2040</v>
      </c>
      <c r="U220" s="591"/>
      <c r="W220" s="591">
        <v>2040</v>
      </c>
      <c r="X220" s="591"/>
    </row>
    <row r="221" spans="2:25" s="544" customFormat="1">
      <c r="B221" s="590"/>
      <c r="C221" s="590"/>
    </row>
    <row r="222" spans="2:25" s="544" customFormat="1" ht="15">
      <c r="B222" s="590" t="s">
        <v>790</v>
      </c>
      <c r="C222" s="590"/>
      <c r="E222" s="545">
        <v>227800</v>
      </c>
      <c r="G222" s="545">
        <v>10100</v>
      </c>
      <c r="I222" s="545">
        <v>10100</v>
      </c>
      <c r="Q222" s="591">
        <v>217700</v>
      </c>
      <c r="R222" s="591"/>
      <c r="T222" s="591">
        <v>217700</v>
      </c>
      <c r="U222" s="591"/>
      <c r="W222" s="591">
        <v>217700</v>
      </c>
      <c r="X222" s="591"/>
    </row>
    <row r="223" spans="2:25" s="544" customFormat="1">
      <c r="B223" s="590"/>
      <c r="C223" s="590"/>
    </row>
    <row r="224" spans="2:25" s="544" customFormat="1" ht="15">
      <c r="B224" s="586" t="s">
        <v>789</v>
      </c>
      <c r="C224" s="586"/>
      <c r="E224" s="545">
        <v>50000</v>
      </c>
      <c r="I224" s="545">
        <v>50000</v>
      </c>
      <c r="Y224" s="546">
        <f>SUM(Q214:R224)</f>
        <v>660628</v>
      </c>
    </row>
    <row r="225" spans="2:24">
      <c r="B225" s="586"/>
      <c r="C225" s="586"/>
    </row>
    <row r="226" spans="2:24" ht="15">
      <c r="B226" s="586" t="s">
        <v>788</v>
      </c>
      <c r="C226" s="586"/>
      <c r="E226" s="560">
        <v>60000</v>
      </c>
      <c r="Q226" s="587">
        <v>60000</v>
      </c>
      <c r="R226" s="587"/>
      <c r="T226" s="587">
        <v>60000</v>
      </c>
      <c r="U226" s="587"/>
      <c r="W226" s="587">
        <v>60000</v>
      </c>
      <c r="X226" s="587"/>
    </row>
    <row r="227" spans="2:24">
      <c r="B227" s="586"/>
      <c r="C227" s="586"/>
    </row>
    <row r="228" spans="2:24">
      <c r="B228" s="586"/>
      <c r="C228" s="586"/>
    </row>
    <row r="229" spans="2:24" ht="15">
      <c r="B229" s="586" t="s">
        <v>787</v>
      </c>
      <c r="C229" s="586"/>
      <c r="E229" s="560">
        <v>230000</v>
      </c>
      <c r="Q229" s="587">
        <v>230000</v>
      </c>
      <c r="R229" s="587"/>
      <c r="T229" s="587">
        <v>230000</v>
      </c>
      <c r="U229" s="587"/>
      <c r="W229" s="587">
        <v>230000</v>
      </c>
      <c r="X229" s="587"/>
    </row>
    <row r="230" spans="2:24">
      <c r="B230" s="586"/>
      <c r="C230" s="586"/>
    </row>
    <row r="231" spans="2:24" ht="15">
      <c r="B231" s="586" t="s">
        <v>786</v>
      </c>
      <c r="C231" s="586"/>
      <c r="E231" s="560">
        <v>262135</v>
      </c>
      <c r="Q231" s="587">
        <v>262135</v>
      </c>
      <c r="R231" s="587"/>
      <c r="T231" s="587">
        <v>262135</v>
      </c>
      <c r="U231" s="587"/>
      <c r="W231" s="587">
        <v>262135</v>
      </c>
      <c r="X231" s="587"/>
    </row>
    <row r="232" spans="2:24">
      <c r="B232" s="586"/>
      <c r="C232" s="586"/>
    </row>
    <row r="233" spans="2:24">
      <c r="B233" s="586"/>
      <c r="C233" s="586"/>
    </row>
    <row r="234" spans="2:24" ht="15">
      <c r="B234" s="586" t="s">
        <v>785</v>
      </c>
      <c r="C234" s="586"/>
      <c r="E234" s="560">
        <v>19700</v>
      </c>
      <c r="G234" s="560">
        <v>19700</v>
      </c>
      <c r="I234" s="560">
        <v>19700</v>
      </c>
    </row>
    <row r="235" spans="2:24">
      <c r="B235" s="586"/>
      <c r="C235" s="586"/>
    </row>
    <row r="236" spans="2:24" ht="15">
      <c r="B236" s="586" t="s">
        <v>784</v>
      </c>
      <c r="C236" s="586"/>
      <c r="E236" s="560">
        <v>140375</v>
      </c>
      <c r="G236" s="560">
        <v>101575</v>
      </c>
      <c r="I236" s="560">
        <v>101575</v>
      </c>
      <c r="Q236" s="587">
        <v>38800</v>
      </c>
      <c r="R236" s="587"/>
      <c r="T236" s="587">
        <v>38800</v>
      </c>
      <c r="U236" s="587"/>
      <c r="W236" s="587">
        <v>38800</v>
      </c>
      <c r="X236" s="587"/>
    </row>
    <row r="237" spans="2:24">
      <c r="B237" s="586"/>
      <c r="C237" s="586"/>
    </row>
    <row r="238" spans="2:24" ht="15">
      <c r="B238" s="586" t="s">
        <v>783</v>
      </c>
      <c r="C238" s="586"/>
      <c r="E238" s="560">
        <v>36111</v>
      </c>
      <c r="G238" s="560">
        <v>36111</v>
      </c>
      <c r="I238" s="560">
        <v>36111</v>
      </c>
    </row>
    <row r="239" spans="2:24">
      <c r="B239" s="586"/>
      <c r="C239" s="586"/>
    </row>
    <row r="240" spans="2:24" ht="15">
      <c r="B240" s="586" t="s">
        <v>782</v>
      </c>
      <c r="C240" s="586"/>
      <c r="E240" s="560">
        <v>200</v>
      </c>
      <c r="G240" s="560">
        <v>200</v>
      </c>
      <c r="I240" s="560">
        <v>200</v>
      </c>
    </row>
    <row r="241" spans="2:24">
      <c r="B241" s="586"/>
      <c r="C241" s="586"/>
    </row>
    <row r="242" spans="2:24" ht="15">
      <c r="B242" s="586" t="s">
        <v>781</v>
      </c>
      <c r="C242" s="586"/>
      <c r="E242" s="560">
        <v>66600</v>
      </c>
      <c r="G242" s="560">
        <v>66600</v>
      </c>
      <c r="I242" s="560">
        <v>66600</v>
      </c>
    </row>
    <row r="243" spans="2:24">
      <c r="B243" s="586"/>
      <c r="C243" s="586"/>
    </row>
    <row r="244" spans="2:24" ht="15">
      <c r="B244" s="586" t="s">
        <v>780</v>
      </c>
      <c r="C244" s="586"/>
      <c r="E244" s="560">
        <v>6818</v>
      </c>
      <c r="Q244" s="587">
        <v>6818</v>
      </c>
      <c r="R244" s="587"/>
      <c r="T244" s="587">
        <v>6818</v>
      </c>
      <c r="U244" s="587"/>
      <c r="W244" s="587">
        <v>6818</v>
      </c>
      <c r="X244" s="587"/>
    </row>
    <row r="245" spans="2:24">
      <c r="B245" s="586"/>
      <c r="C245" s="586"/>
    </row>
    <row r="246" spans="2:24" ht="15">
      <c r="B246" s="586" t="s">
        <v>779</v>
      </c>
      <c r="C246" s="586"/>
      <c r="E246" s="560">
        <v>8000</v>
      </c>
      <c r="G246" s="560">
        <v>8000</v>
      </c>
      <c r="I246" s="560">
        <v>8000</v>
      </c>
    </row>
    <row r="247" spans="2:24">
      <c r="B247" s="586"/>
      <c r="C247" s="586"/>
    </row>
    <row r="248" spans="2:24" ht="15">
      <c r="B248" s="586" t="s">
        <v>778</v>
      </c>
      <c r="C248" s="586"/>
      <c r="E248" s="560">
        <v>66564</v>
      </c>
      <c r="G248" s="560">
        <v>58590</v>
      </c>
      <c r="I248" s="560">
        <v>66564</v>
      </c>
    </row>
    <row r="249" spans="2:24">
      <c r="B249" s="586"/>
      <c r="C249" s="586"/>
    </row>
    <row r="250" spans="2:24" ht="15">
      <c r="B250" s="586" t="s">
        <v>777</v>
      </c>
      <c r="C250" s="586"/>
      <c r="E250" s="560">
        <v>309745</v>
      </c>
      <c r="G250" s="560">
        <v>309690</v>
      </c>
      <c r="I250" s="560">
        <v>309690</v>
      </c>
      <c r="Q250" s="587">
        <v>55</v>
      </c>
      <c r="R250" s="587"/>
      <c r="T250" s="587">
        <v>55</v>
      </c>
      <c r="U250" s="587"/>
      <c r="W250" s="587">
        <v>55</v>
      </c>
      <c r="X250" s="587"/>
    </row>
    <row r="251" spans="2:24">
      <c r="B251" s="586"/>
      <c r="C251" s="586"/>
    </row>
    <row r="252" spans="2:24" ht="15">
      <c r="B252" s="586" t="s">
        <v>776</v>
      </c>
      <c r="C252" s="586"/>
      <c r="E252" s="560">
        <v>34485</v>
      </c>
      <c r="G252" s="560">
        <v>34485</v>
      </c>
      <c r="I252" s="560">
        <v>34485</v>
      </c>
    </row>
    <row r="253" spans="2:24">
      <c r="B253" s="586"/>
      <c r="C253" s="586"/>
    </row>
    <row r="254" spans="2:24" ht="15">
      <c r="B254" s="586" t="s">
        <v>775</v>
      </c>
      <c r="C254" s="586"/>
      <c r="E254" s="560">
        <v>69615</v>
      </c>
      <c r="G254" s="560">
        <v>69615</v>
      </c>
      <c r="I254" s="560">
        <v>69615</v>
      </c>
    </row>
    <row r="255" spans="2:24">
      <c r="B255" s="586"/>
      <c r="C255" s="586"/>
    </row>
    <row r="256" spans="2:24" ht="15">
      <c r="B256" s="586" t="s">
        <v>774</v>
      </c>
      <c r="C256" s="586"/>
      <c r="E256" s="560">
        <v>15000</v>
      </c>
      <c r="G256" s="560">
        <v>15000</v>
      </c>
      <c r="I256" s="560">
        <v>15000</v>
      </c>
    </row>
    <row r="257" spans="2:9">
      <c r="B257" s="586"/>
      <c r="C257" s="586"/>
    </row>
    <row r="258" spans="2:9">
      <c r="B258" s="586"/>
      <c r="C258" s="586"/>
    </row>
    <row r="259" spans="2:9" ht="15">
      <c r="B259" s="586" t="s">
        <v>773</v>
      </c>
      <c r="C259" s="586"/>
      <c r="E259" s="560">
        <v>99900</v>
      </c>
      <c r="G259" s="560">
        <v>99900</v>
      </c>
      <c r="I259" s="560">
        <v>99900</v>
      </c>
    </row>
    <row r="260" spans="2:9">
      <c r="B260" s="586"/>
      <c r="C260" s="586"/>
    </row>
    <row r="261" spans="2:9">
      <c r="B261" s="586"/>
      <c r="C261" s="586"/>
    </row>
    <row r="262" spans="2:9" ht="15">
      <c r="B262" s="586" t="s">
        <v>772</v>
      </c>
      <c r="C262" s="586"/>
      <c r="E262" s="560">
        <v>250000</v>
      </c>
      <c r="G262" s="560">
        <v>170000</v>
      </c>
      <c r="I262" s="560">
        <v>250000</v>
      </c>
    </row>
    <row r="263" spans="2:9">
      <c r="B263" s="586"/>
      <c r="C263" s="586"/>
    </row>
    <row r="264" spans="2:9">
      <c r="B264" s="586"/>
      <c r="C264" s="586"/>
    </row>
    <row r="265" spans="2:9" ht="15">
      <c r="B265" s="586" t="s">
        <v>771</v>
      </c>
      <c r="C265" s="586"/>
      <c r="E265" s="560">
        <v>62600</v>
      </c>
      <c r="G265" s="560">
        <v>62600</v>
      </c>
      <c r="I265" s="560">
        <v>62600</v>
      </c>
    </row>
    <row r="266" spans="2:9">
      <c r="B266" s="586"/>
      <c r="C266" s="586"/>
    </row>
    <row r="267" spans="2:9">
      <c r="B267" s="586"/>
      <c r="C267" s="586"/>
    </row>
    <row r="268" spans="2:9" ht="15">
      <c r="B268" s="586" t="s">
        <v>770</v>
      </c>
      <c r="C268" s="586"/>
      <c r="E268" s="560">
        <v>27000</v>
      </c>
      <c r="G268" s="560">
        <v>27000</v>
      </c>
      <c r="I268" s="560">
        <v>27000</v>
      </c>
    </row>
    <row r="269" spans="2:9">
      <c r="B269" s="586"/>
      <c r="C269" s="586"/>
    </row>
    <row r="270" spans="2:9">
      <c r="B270" s="586"/>
      <c r="C270" s="586"/>
    </row>
    <row r="271" spans="2:9" ht="15">
      <c r="B271" s="586" t="s">
        <v>769</v>
      </c>
      <c r="C271" s="586"/>
      <c r="E271" s="560">
        <v>22300</v>
      </c>
      <c r="G271" s="560">
        <v>22300</v>
      </c>
      <c r="I271" s="560">
        <v>22300</v>
      </c>
    </row>
    <row r="272" spans="2:9">
      <c r="B272" s="586"/>
      <c r="C272" s="586"/>
    </row>
    <row r="273" spans="2:24" ht="15">
      <c r="B273" s="586" t="s">
        <v>768</v>
      </c>
      <c r="C273" s="586"/>
      <c r="E273" s="560">
        <v>109480</v>
      </c>
      <c r="Q273" s="587">
        <v>109480</v>
      </c>
      <c r="R273" s="587"/>
      <c r="T273" s="587">
        <v>109480</v>
      </c>
      <c r="U273" s="587"/>
      <c r="W273" s="587">
        <v>109480</v>
      </c>
      <c r="X273" s="587"/>
    </row>
    <row r="274" spans="2:24">
      <c r="B274" s="586"/>
      <c r="C274" s="586"/>
    </row>
    <row r="275" spans="2:24">
      <c r="B275" s="586"/>
      <c r="C275" s="586"/>
    </row>
    <row r="276" spans="2:24" ht="15">
      <c r="B276" s="586" t="s">
        <v>767</v>
      </c>
      <c r="C276" s="586"/>
      <c r="E276" s="560">
        <v>34300</v>
      </c>
      <c r="G276" s="560">
        <v>24010</v>
      </c>
      <c r="I276" s="560">
        <v>34300</v>
      </c>
    </row>
    <row r="277" spans="2:24">
      <c r="B277" s="586"/>
      <c r="C277" s="586"/>
    </row>
    <row r="278" spans="2:24">
      <c r="B278" s="586"/>
      <c r="C278" s="586"/>
    </row>
    <row r="279" spans="2:24" ht="15">
      <c r="B279" s="586" t="s">
        <v>766</v>
      </c>
      <c r="C279" s="586"/>
      <c r="E279" s="560">
        <v>1260</v>
      </c>
      <c r="Q279" s="587">
        <v>1260</v>
      </c>
      <c r="R279" s="587"/>
      <c r="T279" s="587">
        <v>1260</v>
      </c>
      <c r="U279" s="587"/>
      <c r="W279" s="587">
        <v>1260</v>
      </c>
      <c r="X279" s="587"/>
    </row>
    <row r="280" spans="2:24">
      <c r="B280" s="586"/>
      <c r="C280" s="586"/>
    </row>
    <row r="281" spans="2:24">
      <c r="B281" s="586"/>
      <c r="C281" s="586"/>
    </row>
    <row r="282" spans="2:24" ht="15">
      <c r="B282" s="586" t="s">
        <v>765</v>
      </c>
      <c r="C282" s="586"/>
      <c r="E282" s="560">
        <v>77760</v>
      </c>
      <c r="Q282" s="587">
        <v>77760</v>
      </c>
      <c r="R282" s="587"/>
      <c r="T282" s="587">
        <v>77760</v>
      </c>
      <c r="U282" s="587"/>
      <c r="W282" s="587">
        <v>77760</v>
      </c>
      <c r="X282" s="587"/>
    </row>
    <row r="283" spans="2:24">
      <c r="B283" s="586"/>
      <c r="C283" s="586"/>
    </row>
    <row r="284" spans="2:24">
      <c r="B284" s="586"/>
      <c r="C284" s="586"/>
    </row>
    <row r="285" spans="2:24" ht="15">
      <c r="B285" s="586" t="s">
        <v>764</v>
      </c>
      <c r="C285" s="586"/>
      <c r="E285" s="560">
        <v>8400</v>
      </c>
      <c r="Q285" s="587">
        <v>8400</v>
      </c>
      <c r="R285" s="587"/>
      <c r="T285" s="587">
        <v>8400</v>
      </c>
      <c r="U285" s="587"/>
      <c r="W285" s="587">
        <v>8400</v>
      </c>
      <c r="X285" s="587"/>
    </row>
    <row r="286" spans="2:24">
      <c r="B286" s="586"/>
      <c r="C286" s="586"/>
    </row>
    <row r="287" spans="2:24" ht="15">
      <c r="B287" s="586" t="s">
        <v>763</v>
      </c>
      <c r="C287" s="586"/>
      <c r="E287" s="560">
        <v>6624</v>
      </c>
      <c r="G287" s="560">
        <v>6624</v>
      </c>
      <c r="I287" s="560">
        <v>6624</v>
      </c>
    </row>
    <row r="288" spans="2:24">
      <c r="B288" s="586"/>
      <c r="C288" s="586"/>
    </row>
    <row r="289" spans="2:24">
      <c r="B289" s="586"/>
      <c r="C289" s="586"/>
    </row>
    <row r="290" spans="2:24" ht="15">
      <c r="B290" s="586" t="s">
        <v>762</v>
      </c>
      <c r="C290" s="586"/>
      <c r="E290" s="560">
        <v>7165</v>
      </c>
      <c r="Q290" s="587">
        <v>7165</v>
      </c>
      <c r="R290" s="587"/>
      <c r="T290" s="587">
        <v>7165</v>
      </c>
      <c r="U290" s="587"/>
      <c r="W290" s="587">
        <v>7165</v>
      </c>
      <c r="X290" s="587"/>
    </row>
    <row r="291" spans="2:24">
      <c r="B291" s="586"/>
      <c r="C291" s="586"/>
    </row>
    <row r="292" spans="2:24">
      <c r="B292" s="586"/>
      <c r="C292" s="586"/>
    </row>
    <row r="293" spans="2:24" ht="15">
      <c r="B293" s="586" t="s">
        <v>761</v>
      </c>
      <c r="C293" s="586"/>
      <c r="E293" s="560">
        <v>50000</v>
      </c>
      <c r="G293" s="560">
        <v>50000</v>
      </c>
      <c r="I293" s="560">
        <v>50000</v>
      </c>
    </row>
    <row r="294" spans="2:24">
      <c r="B294" s="586"/>
      <c r="C294" s="586"/>
    </row>
    <row r="295" spans="2:24" ht="15">
      <c r="B295" s="586" t="s">
        <v>760</v>
      </c>
      <c r="C295" s="586"/>
      <c r="E295" s="560">
        <v>8000</v>
      </c>
      <c r="G295" s="560">
        <v>8000</v>
      </c>
      <c r="I295" s="560">
        <v>8000</v>
      </c>
    </row>
    <row r="296" spans="2:24">
      <c r="B296" s="586"/>
      <c r="C296" s="586"/>
    </row>
    <row r="297" spans="2:24">
      <c r="B297" s="586"/>
      <c r="C297" s="586"/>
    </row>
    <row r="298" spans="2:24" ht="15">
      <c r="B298" s="586" t="s">
        <v>759</v>
      </c>
      <c r="C298" s="586"/>
      <c r="E298" s="560">
        <v>47865</v>
      </c>
      <c r="Q298" s="587">
        <v>47865</v>
      </c>
      <c r="R298" s="587"/>
      <c r="T298" s="587">
        <v>47865</v>
      </c>
      <c r="U298" s="587"/>
      <c r="W298" s="587">
        <v>47865</v>
      </c>
      <c r="X298" s="587"/>
    </row>
    <row r="299" spans="2:24">
      <c r="B299" s="586"/>
      <c r="C299" s="586"/>
    </row>
    <row r="300" spans="2:24">
      <c r="B300" s="586"/>
      <c r="C300" s="586"/>
    </row>
    <row r="301" spans="2:24" ht="15">
      <c r="B301" s="586" t="s">
        <v>758</v>
      </c>
      <c r="C301" s="586"/>
      <c r="E301" s="560">
        <v>123920</v>
      </c>
      <c r="Q301" s="587">
        <v>123920</v>
      </c>
      <c r="R301" s="587"/>
      <c r="T301" s="587">
        <v>123920</v>
      </c>
      <c r="U301" s="587"/>
      <c r="W301" s="587">
        <v>123920</v>
      </c>
      <c r="X301" s="587"/>
    </row>
    <row r="302" spans="2:24">
      <c r="B302" s="586"/>
      <c r="C302" s="586"/>
    </row>
    <row r="303" spans="2:24">
      <c r="B303" s="586"/>
      <c r="C303" s="586"/>
    </row>
    <row r="304" spans="2:24" ht="15">
      <c r="B304" s="586" t="s">
        <v>757</v>
      </c>
      <c r="C304" s="586"/>
      <c r="E304" s="560">
        <v>5000</v>
      </c>
      <c r="Q304" s="587">
        <v>5000</v>
      </c>
      <c r="R304" s="587"/>
      <c r="T304" s="587">
        <v>5000</v>
      </c>
      <c r="U304" s="587"/>
      <c r="W304" s="587">
        <v>5000</v>
      </c>
      <c r="X304" s="587"/>
    </row>
    <row r="305" spans="2:24">
      <c r="B305" s="586"/>
      <c r="C305" s="586"/>
    </row>
    <row r="306" spans="2:24">
      <c r="B306" s="586"/>
      <c r="C306" s="586"/>
    </row>
    <row r="307" spans="2:24" ht="15">
      <c r="B307" s="586" t="s">
        <v>756</v>
      </c>
      <c r="C307" s="586"/>
      <c r="E307" s="560">
        <v>9800</v>
      </c>
      <c r="Q307" s="587">
        <v>9800</v>
      </c>
      <c r="R307" s="587"/>
      <c r="T307" s="587">
        <v>9800</v>
      </c>
      <c r="U307" s="587"/>
      <c r="W307" s="587">
        <v>9800</v>
      </c>
      <c r="X307" s="587"/>
    </row>
    <row r="308" spans="2:24">
      <c r="B308" s="586"/>
      <c r="C308" s="586"/>
    </row>
    <row r="309" spans="2:24">
      <c r="B309" s="586"/>
      <c r="C309" s="586"/>
    </row>
    <row r="310" spans="2:24" ht="15">
      <c r="B310" s="586" t="s">
        <v>755</v>
      </c>
      <c r="C310" s="586"/>
      <c r="E310" s="560">
        <v>10000</v>
      </c>
      <c r="Q310" s="587">
        <v>10000</v>
      </c>
      <c r="R310" s="587"/>
      <c r="T310" s="587">
        <v>10000</v>
      </c>
      <c r="U310" s="587"/>
      <c r="W310" s="587">
        <v>10000</v>
      </c>
      <c r="X310" s="587"/>
    </row>
    <row r="311" spans="2:24">
      <c r="B311" s="586"/>
      <c r="C311" s="586"/>
    </row>
    <row r="312" spans="2:24">
      <c r="B312" s="586"/>
      <c r="C312" s="586"/>
    </row>
    <row r="313" spans="2:24" ht="15">
      <c r="B313" s="586" t="s">
        <v>754</v>
      </c>
      <c r="C313" s="586"/>
      <c r="E313" s="560">
        <v>26880</v>
      </c>
      <c r="Q313" s="587">
        <v>26880</v>
      </c>
      <c r="R313" s="587"/>
      <c r="T313" s="587">
        <v>26880</v>
      </c>
      <c r="U313" s="587"/>
      <c r="W313" s="587">
        <v>26880</v>
      </c>
      <c r="X313" s="587"/>
    </row>
    <row r="314" spans="2:24">
      <c r="B314" s="586"/>
      <c r="C314" s="586"/>
    </row>
    <row r="315" spans="2:24">
      <c r="B315" s="586"/>
      <c r="C315" s="586"/>
    </row>
    <row r="316" spans="2:24" ht="15">
      <c r="B316" s="586" t="s">
        <v>753</v>
      </c>
      <c r="C316" s="586"/>
      <c r="E316" s="560">
        <v>5000</v>
      </c>
      <c r="Q316" s="587">
        <v>5000</v>
      </c>
      <c r="R316" s="587"/>
      <c r="T316" s="587">
        <v>5000</v>
      </c>
      <c r="U316" s="587"/>
      <c r="W316" s="587">
        <v>5000</v>
      </c>
      <c r="X316" s="587"/>
    </row>
    <row r="317" spans="2:24">
      <c r="B317" s="586"/>
      <c r="C317" s="586"/>
    </row>
    <row r="318" spans="2:24">
      <c r="B318" s="586"/>
      <c r="C318" s="586"/>
    </row>
    <row r="319" spans="2:24" ht="15">
      <c r="B319" s="586" t="s">
        <v>752</v>
      </c>
      <c r="C319" s="586"/>
      <c r="E319" s="560">
        <v>36000</v>
      </c>
      <c r="G319" s="560">
        <v>36000</v>
      </c>
      <c r="M319" s="589">
        <v>36000</v>
      </c>
      <c r="N319" s="589"/>
      <c r="O319" s="589"/>
      <c r="Q319" s="587">
        <v>36000</v>
      </c>
      <c r="R319" s="587"/>
      <c r="T319" s="587">
        <v>36000</v>
      </c>
      <c r="U319" s="587"/>
    </row>
    <row r="320" spans="2:24">
      <c r="B320" s="586"/>
      <c r="C320" s="586"/>
    </row>
    <row r="321" spans="2:24">
      <c r="B321" s="586"/>
      <c r="C321" s="586"/>
    </row>
    <row r="322" spans="2:24" ht="15">
      <c r="B322" s="586" t="s">
        <v>751</v>
      </c>
      <c r="C322" s="586"/>
      <c r="E322" s="560">
        <v>4000</v>
      </c>
      <c r="Q322" s="587">
        <v>4000</v>
      </c>
      <c r="R322" s="587"/>
      <c r="T322" s="587">
        <v>4000</v>
      </c>
      <c r="U322" s="587"/>
      <c r="W322" s="587">
        <v>4000</v>
      </c>
      <c r="X322" s="587"/>
    </row>
    <row r="323" spans="2:24">
      <c r="B323" s="586"/>
      <c r="C323" s="586"/>
    </row>
    <row r="324" spans="2:24">
      <c r="B324" s="586"/>
      <c r="C324" s="586"/>
    </row>
    <row r="325" spans="2:24" ht="15">
      <c r="B325" s="586" t="s">
        <v>750</v>
      </c>
      <c r="C325" s="586"/>
      <c r="E325" s="560">
        <v>240000</v>
      </c>
      <c r="Q325" s="587">
        <v>240000</v>
      </c>
      <c r="R325" s="587"/>
      <c r="T325" s="587">
        <v>240000</v>
      </c>
      <c r="U325" s="587"/>
      <c r="W325" s="587">
        <v>240000</v>
      </c>
      <c r="X325" s="587"/>
    </row>
    <row r="326" spans="2:24">
      <c r="B326" s="586"/>
      <c r="C326" s="586"/>
    </row>
    <row r="327" spans="2:24">
      <c r="B327" s="586"/>
      <c r="C327" s="586"/>
    </row>
    <row r="328" spans="2:24" ht="15">
      <c r="B328" s="586" t="s">
        <v>749</v>
      </c>
      <c r="C328" s="586"/>
      <c r="E328" s="560">
        <v>5000</v>
      </c>
      <c r="Q328" s="587">
        <v>5000</v>
      </c>
      <c r="R328" s="587"/>
      <c r="T328" s="587">
        <v>5000</v>
      </c>
      <c r="U328" s="587"/>
      <c r="W328" s="587">
        <v>5000</v>
      </c>
      <c r="X328" s="587"/>
    </row>
    <row r="329" spans="2:24">
      <c r="B329" s="586"/>
      <c r="C329" s="586"/>
    </row>
    <row r="330" spans="2:24">
      <c r="B330" s="586"/>
      <c r="C330" s="586"/>
    </row>
    <row r="331" spans="2:24" ht="15">
      <c r="B331" s="586" t="s">
        <v>748</v>
      </c>
      <c r="C331" s="586"/>
      <c r="E331" s="560">
        <v>20885</v>
      </c>
      <c r="Q331" s="587">
        <v>20885</v>
      </c>
      <c r="R331" s="587"/>
      <c r="T331" s="587">
        <v>20885</v>
      </c>
      <c r="U331" s="587"/>
      <c r="W331" s="587">
        <v>20885</v>
      </c>
      <c r="X331" s="587"/>
    </row>
    <row r="332" spans="2:24">
      <c r="B332" s="586"/>
      <c r="C332" s="586"/>
    </row>
    <row r="333" spans="2:24" ht="15">
      <c r="B333" s="586" t="s">
        <v>747</v>
      </c>
      <c r="C333" s="586"/>
      <c r="E333" s="560">
        <v>13000</v>
      </c>
      <c r="G333" s="560">
        <v>13000</v>
      </c>
      <c r="I333" s="560">
        <v>13000</v>
      </c>
    </row>
    <row r="334" spans="2:24">
      <c r="B334" s="586"/>
      <c r="C334" s="586"/>
    </row>
    <row r="335" spans="2:24">
      <c r="B335" s="586"/>
      <c r="C335" s="586"/>
    </row>
    <row r="336" spans="2:24" ht="15">
      <c r="B336" s="586" t="s">
        <v>746</v>
      </c>
      <c r="C336" s="586"/>
      <c r="E336" s="560">
        <v>5000</v>
      </c>
      <c r="I336" s="560">
        <v>5000</v>
      </c>
    </row>
    <row r="337" spans="2:24">
      <c r="B337" s="586"/>
      <c r="C337" s="586"/>
    </row>
    <row r="338" spans="2:24">
      <c r="B338" s="586"/>
      <c r="C338" s="586"/>
    </row>
    <row r="339" spans="2:24" ht="15">
      <c r="B339" s="586" t="s">
        <v>745</v>
      </c>
      <c r="C339" s="586"/>
      <c r="E339" s="560">
        <v>93600</v>
      </c>
      <c r="Q339" s="587">
        <v>93600</v>
      </c>
      <c r="R339" s="587"/>
      <c r="T339" s="587">
        <v>93600</v>
      </c>
      <c r="U339" s="587"/>
      <c r="W339" s="587">
        <v>93600</v>
      </c>
      <c r="X339" s="587"/>
    </row>
    <row r="340" spans="2:24">
      <c r="B340" s="586"/>
      <c r="C340" s="586"/>
    </row>
    <row r="341" spans="2:24">
      <c r="B341" s="586"/>
      <c r="C341" s="586"/>
    </row>
    <row r="342" spans="2:24" ht="15">
      <c r="B342" s="586" t="s">
        <v>744</v>
      </c>
      <c r="C342" s="586"/>
      <c r="E342" s="560">
        <v>10000</v>
      </c>
      <c r="Q342" s="587">
        <v>10000</v>
      </c>
      <c r="R342" s="587"/>
      <c r="T342" s="587">
        <v>10000</v>
      </c>
      <c r="U342" s="587"/>
      <c r="W342" s="587">
        <v>10000</v>
      </c>
      <c r="X342" s="587"/>
    </row>
    <row r="343" spans="2:24">
      <c r="B343" s="586"/>
      <c r="C343" s="586"/>
    </row>
    <row r="344" spans="2:24">
      <c r="B344" s="586"/>
      <c r="C344" s="586"/>
    </row>
    <row r="345" spans="2:24" ht="15">
      <c r="B345" s="586" t="s">
        <v>743</v>
      </c>
      <c r="C345" s="586"/>
      <c r="E345" s="560">
        <v>20560</v>
      </c>
      <c r="G345" s="560">
        <v>20560</v>
      </c>
      <c r="I345" s="560">
        <v>20560</v>
      </c>
    </row>
    <row r="346" spans="2:24">
      <c r="B346" s="586"/>
      <c r="C346" s="586"/>
    </row>
    <row r="347" spans="2:24">
      <c r="B347" s="586"/>
      <c r="C347" s="586"/>
    </row>
    <row r="348" spans="2:24" ht="15">
      <c r="B348" s="586" t="s">
        <v>742</v>
      </c>
      <c r="C348" s="586"/>
      <c r="E348" s="560">
        <v>30960</v>
      </c>
      <c r="G348" s="560">
        <v>21858</v>
      </c>
      <c r="I348" s="560">
        <v>21858</v>
      </c>
      <c r="Q348" s="587">
        <v>9102</v>
      </c>
      <c r="R348" s="587"/>
      <c r="T348" s="587">
        <v>9102</v>
      </c>
      <c r="U348" s="587"/>
      <c r="W348" s="587">
        <v>9102</v>
      </c>
      <c r="X348" s="587"/>
    </row>
    <row r="349" spans="2:24">
      <c r="B349" s="586"/>
      <c r="C349" s="586"/>
    </row>
    <row r="350" spans="2:24">
      <c r="B350" s="586"/>
      <c r="C350" s="586"/>
    </row>
    <row r="351" spans="2:24" ht="15">
      <c r="B351" s="586" t="s">
        <v>741</v>
      </c>
      <c r="C351" s="586"/>
      <c r="E351" s="560">
        <v>39332</v>
      </c>
      <c r="Q351" s="587">
        <v>39332</v>
      </c>
      <c r="R351" s="587"/>
      <c r="T351" s="587">
        <v>39332</v>
      </c>
      <c r="U351" s="587"/>
      <c r="W351" s="587">
        <v>39332</v>
      </c>
      <c r="X351" s="587"/>
    </row>
    <row r="352" spans="2:24">
      <c r="B352" s="586"/>
      <c r="C352" s="586"/>
    </row>
    <row r="353" spans="2:24">
      <c r="B353" s="586"/>
      <c r="C353" s="586"/>
    </row>
    <row r="354" spans="2:24" ht="15">
      <c r="B354" s="586" t="s">
        <v>740</v>
      </c>
      <c r="C354" s="586"/>
      <c r="E354" s="560">
        <v>2468</v>
      </c>
      <c r="Q354" s="587">
        <v>2468</v>
      </c>
      <c r="R354" s="587"/>
      <c r="T354" s="587">
        <v>2468</v>
      </c>
      <c r="U354" s="587"/>
      <c r="W354" s="587">
        <v>2468</v>
      </c>
      <c r="X354" s="587"/>
    </row>
    <row r="355" spans="2:24">
      <c r="B355" s="586"/>
      <c r="C355" s="586"/>
    </row>
    <row r="356" spans="2:24">
      <c r="B356" s="586"/>
      <c r="C356" s="586"/>
    </row>
    <row r="357" spans="2:24" ht="15">
      <c r="B357" s="586" t="s">
        <v>739</v>
      </c>
      <c r="C357" s="586"/>
      <c r="E357" s="560">
        <v>80000</v>
      </c>
      <c r="Q357" s="587">
        <v>80000</v>
      </c>
      <c r="R357" s="587"/>
      <c r="T357" s="587">
        <v>80000</v>
      </c>
      <c r="U357" s="587"/>
      <c r="W357" s="587">
        <v>80000</v>
      </c>
      <c r="X357" s="587"/>
    </row>
    <row r="358" spans="2:24">
      <c r="B358" s="586"/>
      <c r="C358" s="586"/>
    </row>
    <row r="359" spans="2:24">
      <c r="B359" s="586"/>
      <c r="C359" s="586"/>
    </row>
    <row r="360" spans="2:24" ht="15">
      <c r="B360" s="586" t="s">
        <v>738</v>
      </c>
      <c r="C360" s="586"/>
      <c r="E360" s="560">
        <v>2230</v>
      </c>
      <c r="Q360" s="587">
        <v>2230</v>
      </c>
      <c r="R360" s="587"/>
      <c r="T360" s="587">
        <v>2230</v>
      </c>
      <c r="U360" s="587"/>
      <c r="W360" s="587">
        <v>2230</v>
      </c>
      <c r="X360" s="587"/>
    </row>
    <row r="361" spans="2:24">
      <c r="B361" s="586"/>
      <c r="C361" s="586"/>
    </row>
    <row r="362" spans="2:24">
      <c r="B362" s="586"/>
      <c r="C362" s="586"/>
    </row>
    <row r="363" spans="2:24" ht="15">
      <c r="B363" s="586" t="s">
        <v>737</v>
      </c>
      <c r="C363" s="586"/>
      <c r="E363" s="560">
        <v>29970</v>
      </c>
      <c r="Q363" s="587">
        <v>29970</v>
      </c>
      <c r="R363" s="587"/>
      <c r="T363" s="587">
        <v>29970</v>
      </c>
      <c r="U363" s="587"/>
      <c r="W363" s="587">
        <v>29970</v>
      </c>
      <c r="X363" s="587"/>
    </row>
    <row r="364" spans="2:24">
      <c r="B364" s="586"/>
      <c r="C364" s="586"/>
    </row>
    <row r="365" spans="2:24">
      <c r="B365" s="586"/>
      <c r="C365" s="586"/>
    </row>
    <row r="366" spans="2:24" ht="15">
      <c r="B366" s="586" t="s">
        <v>736</v>
      </c>
      <c r="C366" s="586"/>
      <c r="E366" s="560">
        <v>5000</v>
      </c>
      <c r="G366" s="560">
        <v>5000</v>
      </c>
      <c r="I366" s="560">
        <v>5000</v>
      </c>
    </row>
    <row r="367" spans="2:24">
      <c r="B367" s="586"/>
      <c r="C367" s="586"/>
    </row>
    <row r="368" spans="2:24">
      <c r="B368" s="586"/>
      <c r="C368" s="586"/>
    </row>
    <row r="369" spans="2:24" ht="15">
      <c r="B369" s="586" t="s">
        <v>735</v>
      </c>
      <c r="C369" s="586"/>
      <c r="E369" s="560">
        <v>10290</v>
      </c>
      <c r="Q369" s="587">
        <v>10290</v>
      </c>
      <c r="R369" s="587"/>
      <c r="T369" s="587">
        <v>10290</v>
      </c>
      <c r="U369" s="587"/>
      <c r="W369" s="587">
        <v>10290</v>
      </c>
      <c r="X369" s="587"/>
    </row>
    <row r="370" spans="2:24">
      <c r="B370" s="586"/>
      <c r="C370" s="586"/>
    </row>
    <row r="371" spans="2:24">
      <c r="B371" s="586"/>
      <c r="C371" s="586"/>
    </row>
    <row r="372" spans="2:24" ht="15">
      <c r="B372" s="539" t="s">
        <v>734</v>
      </c>
      <c r="E372" s="559">
        <v>102603649</v>
      </c>
      <c r="G372" s="559">
        <v>90044457</v>
      </c>
      <c r="I372" s="559">
        <v>92538791</v>
      </c>
      <c r="M372" s="588">
        <v>58126</v>
      </c>
      <c r="N372" s="588"/>
      <c r="O372" s="588"/>
      <c r="Q372" s="588">
        <v>10064858</v>
      </c>
      <c r="R372" s="588"/>
      <c r="T372" s="588">
        <v>10064858</v>
      </c>
      <c r="U372" s="588"/>
      <c r="W372" s="588">
        <v>10006732</v>
      </c>
      <c r="X372" s="588"/>
    </row>
  </sheetData>
  <mergeCells count="378"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  <mergeCell ref="Q7:R9"/>
    <mergeCell ref="T7:T9"/>
    <mergeCell ref="W7:X9"/>
    <mergeCell ref="B11:C12"/>
    <mergeCell ref="B13:C14"/>
    <mergeCell ref="Q13:R13"/>
    <mergeCell ref="T13:U13"/>
    <mergeCell ref="W13:X13"/>
    <mergeCell ref="B15:C16"/>
    <mergeCell ref="B17:C18"/>
    <mergeCell ref="B19:C20"/>
    <mergeCell ref="Q19:R19"/>
    <mergeCell ref="T19:U19"/>
    <mergeCell ref="W19:X19"/>
    <mergeCell ref="B21:C22"/>
    <mergeCell ref="Q21:R21"/>
    <mergeCell ref="T21:U21"/>
    <mergeCell ref="W21:X21"/>
    <mergeCell ref="B23:C24"/>
    <mergeCell ref="B25:C26"/>
    <mergeCell ref="B27:C28"/>
    <mergeCell ref="B29:C30"/>
    <mergeCell ref="Q29:R29"/>
    <mergeCell ref="T29:U29"/>
    <mergeCell ref="W29:X29"/>
    <mergeCell ref="B31:C32"/>
    <mergeCell ref="Q31:R31"/>
    <mergeCell ref="T31:U31"/>
    <mergeCell ref="W31:X31"/>
    <mergeCell ref="B33:C34"/>
    <mergeCell ref="Q33:R33"/>
    <mergeCell ref="T33:U33"/>
    <mergeCell ref="W33:X33"/>
    <mergeCell ref="B35:C36"/>
    <mergeCell ref="Q35:R35"/>
    <mergeCell ref="T35:U35"/>
    <mergeCell ref="W35:X35"/>
    <mergeCell ref="B37:C38"/>
    <mergeCell ref="Q37:R37"/>
    <mergeCell ref="T37:U37"/>
    <mergeCell ref="W37:X37"/>
    <mergeCell ref="B39:C40"/>
    <mergeCell ref="Q39:R39"/>
    <mergeCell ref="T39:U39"/>
    <mergeCell ref="W39:X39"/>
    <mergeCell ref="B41:C42"/>
    <mergeCell ref="Q41:R41"/>
    <mergeCell ref="T41:U41"/>
    <mergeCell ref="W41:X41"/>
    <mergeCell ref="B43:C44"/>
    <mergeCell ref="Q43:R43"/>
    <mergeCell ref="T43:U43"/>
    <mergeCell ref="W43:X43"/>
    <mergeCell ref="B45:C46"/>
    <mergeCell ref="Q45:R45"/>
    <mergeCell ref="T45:U45"/>
    <mergeCell ref="W45:X45"/>
    <mergeCell ref="B47:C48"/>
    <mergeCell ref="Q47:R47"/>
    <mergeCell ref="T47:U47"/>
    <mergeCell ref="W47:X47"/>
    <mergeCell ref="B49:C50"/>
    <mergeCell ref="M49:O49"/>
    <mergeCell ref="Q49:R49"/>
    <mergeCell ref="T49:U49"/>
    <mergeCell ref="W49:X49"/>
    <mergeCell ref="B51:C52"/>
    <mergeCell ref="Q51:R51"/>
    <mergeCell ref="T51:U51"/>
    <mergeCell ref="W51:X51"/>
    <mergeCell ref="B53:C54"/>
    <mergeCell ref="B55:C56"/>
    <mergeCell ref="B57:C58"/>
    <mergeCell ref="B59:C60"/>
    <mergeCell ref="B61:C62"/>
    <mergeCell ref="B63:C64"/>
    <mergeCell ref="Q63:R63"/>
    <mergeCell ref="T63:U63"/>
    <mergeCell ref="W63:X63"/>
    <mergeCell ref="B65:C66"/>
    <mergeCell ref="B67:C68"/>
    <mergeCell ref="B69:C70"/>
    <mergeCell ref="B71:C72"/>
    <mergeCell ref="B73:C74"/>
    <mergeCell ref="B75:C76"/>
    <mergeCell ref="B77:C78"/>
    <mergeCell ref="B79:C80"/>
    <mergeCell ref="B81:C82"/>
    <mergeCell ref="B83:C84"/>
    <mergeCell ref="B85:C86"/>
    <mergeCell ref="B87:C88"/>
    <mergeCell ref="B89:C90"/>
    <mergeCell ref="B91:C92"/>
    <mergeCell ref="B93:C94"/>
    <mergeCell ref="Q93:R93"/>
    <mergeCell ref="T93:U93"/>
    <mergeCell ref="W93:X93"/>
    <mergeCell ref="B95:C96"/>
    <mergeCell ref="B97:C98"/>
    <mergeCell ref="B99:C100"/>
    <mergeCell ref="B101:C103"/>
    <mergeCell ref="Q101:R101"/>
    <mergeCell ref="T101:U101"/>
    <mergeCell ref="W101:X101"/>
    <mergeCell ref="B104:C105"/>
    <mergeCell ref="B106:C107"/>
    <mergeCell ref="Q106:R106"/>
    <mergeCell ref="T106:U106"/>
    <mergeCell ref="W106:X106"/>
    <mergeCell ref="B108:C109"/>
    <mergeCell ref="Q108:R108"/>
    <mergeCell ref="T108:U108"/>
    <mergeCell ref="W108:X108"/>
    <mergeCell ref="B110:C111"/>
    <mergeCell ref="B112:C114"/>
    <mergeCell ref="B115:C116"/>
    <mergeCell ref="B117:C118"/>
    <mergeCell ref="B119:C121"/>
    <mergeCell ref="B122:C123"/>
    <mergeCell ref="B124:C126"/>
    <mergeCell ref="B127:C129"/>
    <mergeCell ref="Q127:R127"/>
    <mergeCell ref="T127:U127"/>
    <mergeCell ref="W127:X127"/>
    <mergeCell ref="B130:C131"/>
    <mergeCell ref="B132:C134"/>
    <mergeCell ref="B135:C136"/>
    <mergeCell ref="B137:C138"/>
    <mergeCell ref="B139:C140"/>
    <mergeCell ref="B141:C143"/>
    <mergeCell ref="Q141:R141"/>
    <mergeCell ref="T141:U141"/>
    <mergeCell ref="W141:X141"/>
    <mergeCell ref="B144:C145"/>
    <mergeCell ref="B146:C147"/>
    <mergeCell ref="M146:O146"/>
    <mergeCell ref="W146:X146"/>
    <mergeCell ref="B148:C150"/>
    <mergeCell ref="B151:C152"/>
    <mergeCell ref="B153:C154"/>
    <mergeCell ref="B155:C157"/>
    <mergeCell ref="B158:C159"/>
    <mergeCell ref="B160:C161"/>
    <mergeCell ref="M160:O160"/>
    <mergeCell ref="Q160:R160"/>
    <mergeCell ref="T160:U160"/>
    <mergeCell ref="W160:X160"/>
    <mergeCell ref="B162:C163"/>
    <mergeCell ref="B164:C165"/>
    <mergeCell ref="B166:C167"/>
    <mergeCell ref="Q166:R166"/>
    <mergeCell ref="T166:U166"/>
    <mergeCell ref="W166:X166"/>
    <mergeCell ref="B168:C170"/>
    <mergeCell ref="B171:C173"/>
    <mergeCell ref="B174:C175"/>
    <mergeCell ref="B176:C177"/>
    <mergeCell ref="B178:C179"/>
    <mergeCell ref="B180:C182"/>
    <mergeCell ref="B183:C184"/>
    <mergeCell ref="B185:C186"/>
    <mergeCell ref="B187:C189"/>
    <mergeCell ref="Q187:R187"/>
    <mergeCell ref="T187:U187"/>
    <mergeCell ref="W187:X187"/>
    <mergeCell ref="B190:C191"/>
    <mergeCell ref="Q190:R190"/>
    <mergeCell ref="T190:U190"/>
    <mergeCell ref="W190:X190"/>
    <mergeCell ref="B192:C193"/>
    <mergeCell ref="B194:C195"/>
    <mergeCell ref="Q194:R194"/>
    <mergeCell ref="T194:U194"/>
    <mergeCell ref="W194:X194"/>
    <mergeCell ref="B196:C197"/>
    <mergeCell ref="B198:C199"/>
    <mergeCell ref="B200:C201"/>
    <mergeCell ref="Q200:R200"/>
    <mergeCell ref="T200:U200"/>
    <mergeCell ref="W200:X200"/>
    <mergeCell ref="B202:C203"/>
    <mergeCell ref="B204:C205"/>
    <mergeCell ref="Q204:R204"/>
    <mergeCell ref="T204:U204"/>
    <mergeCell ref="W204:X204"/>
    <mergeCell ref="B206:C207"/>
    <mergeCell ref="B208:C209"/>
    <mergeCell ref="B210:C211"/>
    <mergeCell ref="B212:C213"/>
    <mergeCell ref="Q212:R212"/>
    <mergeCell ref="T212:U212"/>
    <mergeCell ref="W212:X212"/>
    <mergeCell ref="B214:C215"/>
    <mergeCell ref="Q214:R214"/>
    <mergeCell ref="T214:U214"/>
    <mergeCell ref="W214:X214"/>
    <mergeCell ref="B216:C217"/>
    <mergeCell ref="Q216:R216"/>
    <mergeCell ref="T216:U216"/>
    <mergeCell ref="W216:X216"/>
    <mergeCell ref="B218:C219"/>
    <mergeCell ref="Q218:R218"/>
    <mergeCell ref="T218:U218"/>
    <mergeCell ref="W218:X218"/>
    <mergeCell ref="B220:C221"/>
    <mergeCell ref="Q220:R220"/>
    <mergeCell ref="T220:U220"/>
    <mergeCell ref="W220:X220"/>
    <mergeCell ref="M218:O218"/>
    <mergeCell ref="B222:C223"/>
    <mergeCell ref="Q222:R222"/>
    <mergeCell ref="T222:U222"/>
    <mergeCell ref="W222:X222"/>
    <mergeCell ref="B224:C225"/>
    <mergeCell ref="B226:C228"/>
    <mergeCell ref="Q226:R226"/>
    <mergeCell ref="T226:U226"/>
    <mergeCell ref="W226:X226"/>
    <mergeCell ref="B229:C230"/>
    <mergeCell ref="Q229:R229"/>
    <mergeCell ref="T229:U229"/>
    <mergeCell ref="W229:X229"/>
    <mergeCell ref="B231:C233"/>
    <mergeCell ref="Q231:R231"/>
    <mergeCell ref="T231:U231"/>
    <mergeCell ref="W231:X231"/>
    <mergeCell ref="B234:C235"/>
    <mergeCell ref="B236:C237"/>
    <mergeCell ref="Q236:R236"/>
    <mergeCell ref="T236:U236"/>
    <mergeCell ref="W236:X236"/>
    <mergeCell ref="B238:C239"/>
    <mergeCell ref="B240:C241"/>
    <mergeCell ref="B242:C243"/>
    <mergeCell ref="B244:C245"/>
    <mergeCell ref="Q244:R244"/>
    <mergeCell ref="T244:U244"/>
    <mergeCell ref="W244:X244"/>
    <mergeCell ref="B246:C247"/>
    <mergeCell ref="B248:C249"/>
    <mergeCell ref="B250:C251"/>
    <mergeCell ref="Q250:R250"/>
    <mergeCell ref="T250:U250"/>
    <mergeCell ref="W250:X250"/>
    <mergeCell ref="B252:C253"/>
    <mergeCell ref="B254:C255"/>
    <mergeCell ref="B256:C258"/>
    <mergeCell ref="B259:C261"/>
    <mergeCell ref="B262:C264"/>
    <mergeCell ref="B265:C267"/>
    <mergeCell ref="B268:C270"/>
    <mergeCell ref="B271:C272"/>
    <mergeCell ref="B273:C275"/>
    <mergeCell ref="Q273:R273"/>
    <mergeCell ref="T273:U273"/>
    <mergeCell ref="W273:X273"/>
    <mergeCell ref="B276:C278"/>
    <mergeCell ref="B279:C281"/>
    <mergeCell ref="Q279:R279"/>
    <mergeCell ref="T279:U279"/>
    <mergeCell ref="W279:X279"/>
    <mergeCell ref="B282:C284"/>
    <mergeCell ref="Q282:R282"/>
    <mergeCell ref="T282:U282"/>
    <mergeCell ref="W282:X282"/>
    <mergeCell ref="B285:C286"/>
    <mergeCell ref="Q285:R285"/>
    <mergeCell ref="T285:U285"/>
    <mergeCell ref="W285:X285"/>
    <mergeCell ref="B287:C289"/>
    <mergeCell ref="B290:C292"/>
    <mergeCell ref="Q290:R290"/>
    <mergeCell ref="T290:U290"/>
    <mergeCell ref="W290:X290"/>
    <mergeCell ref="B293:C294"/>
    <mergeCell ref="B295:C297"/>
    <mergeCell ref="B298:C300"/>
    <mergeCell ref="Q298:R298"/>
    <mergeCell ref="T298:U298"/>
    <mergeCell ref="W298:X298"/>
    <mergeCell ref="B301:C303"/>
    <mergeCell ref="Q301:R301"/>
    <mergeCell ref="T301:U301"/>
    <mergeCell ref="W301:X301"/>
    <mergeCell ref="B304:C306"/>
    <mergeCell ref="Q304:R304"/>
    <mergeCell ref="T304:U304"/>
    <mergeCell ref="W304:X304"/>
    <mergeCell ref="B307:C309"/>
    <mergeCell ref="Q307:R307"/>
    <mergeCell ref="T307:U307"/>
    <mergeCell ref="W307:X307"/>
    <mergeCell ref="B310:C312"/>
    <mergeCell ref="Q310:R310"/>
    <mergeCell ref="T310:U310"/>
    <mergeCell ref="W310:X310"/>
    <mergeCell ref="B313:C315"/>
    <mergeCell ref="Q313:R313"/>
    <mergeCell ref="T313:U313"/>
    <mergeCell ref="W313:X313"/>
    <mergeCell ref="B316:C318"/>
    <mergeCell ref="Q316:R316"/>
    <mergeCell ref="T316:U316"/>
    <mergeCell ref="W316:X316"/>
    <mergeCell ref="B319:C321"/>
    <mergeCell ref="M319:O319"/>
    <mergeCell ref="Q319:R319"/>
    <mergeCell ref="T319:U319"/>
    <mergeCell ref="B322:C324"/>
    <mergeCell ref="Q322:R322"/>
    <mergeCell ref="T322:U322"/>
    <mergeCell ref="W322:X322"/>
    <mergeCell ref="B325:C327"/>
    <mergeCell ref="Q325:R325"/>
    <mergeCell ref="T325:U325"/>
    <mergeCell ref="W325:X325"/>
    <mergeCell ref="B328:C330"/>
    <mergeCell ref="Q328:R328"/>
    <mergeCell ref="T328:U328"/>
    <mergeCell ref="W328:X328"/>
    <mergeCell ref="B331:C332"/>
    <mergeCell ref="Q331:R331"/>
    <mergeCell ref="T331:U331"/>
    <mergeCell ref="W331:X331"/>
    <mergeCell ref="B333:C335"/>
    <mergeCell ref="B336:C338"/>
    <mergeCell ref="B339:C341"/>
    <mergeCell ref="Q339:R339"/>
    <mergeCell ref="T339:U339"/>
    <mergeCell ref="W339:X339"/>
    <mergeCell ref="B342:C344"/>
    <mergeCell ref="Q342:R342"/>
    <mergeCell ref="T342:U342"/>
    <mergeCell ref="W342:X342"/>
    <mergeCell ref="B345:C347"/>
    <mergeCell ref="B348:C350"/>
    <mergeCell ref="Q348:R348"/>
    <mergeCell ref="T348:U348"/>
    <mergeCell ref="W348:X348"/>
    <mergeCell ref="B351:C353"/>
    <mergeCell ref="Q351:R351"/>
    <mergeCell ref="T351:U351"/>
    <mergeCell ref="W351:X351"/>
    <mergeCell ref="B354:C356"/>
    <mergeCell ref="Q354:R354"/>
    <mergeCell ref="T354:U354"/>
    <mergeCell ref="W354:X354"/>
    <mergeCell ref="B357:C359"/>
    <mergeCell ref="Q357:R357"/>
    <mergeCell ref="T357:U357"/>
    <mergeCell ref="W357:X357"/>
    <mergeCell ref="B369:C371"/>
    <mergeCell ref="Q369:R369"/>
    <mergeCell ref="T369:U369"/>
    <mergeCell ref="W369:X369"/>
    <mergeCell ref="M372:O372"/>
    <mergeCell ref="Q372:R372"/>
    <mergeCell ref="T372:U372"/>
    <mergeCell ref="W372:X372"/>
    <mergeCell ref="B360:C362"/>
    <mergeCell ref="Q360:R360"/>
    <mergeCell ref="T360:U360"/>
    <mergeCell ref="W360:X360"/>
    <mergeCell ref="B363:C365"/>
    <mergeCell ref="Q363:R363"/>
    <mergeCell ref="T363:U363"/>
    <mergeCell ref="W363:X363"/>
    <mergeCell ref="B366:C368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0"/>
  <sheetViews>
    <sheetView topLeftCell="B13" zoomScale="90" zoomScaleNormal="90" workbookViewId="0">
      <selection activeCell="G31" sqref="G31"/>
    </sheetView>
  </sheetViews>
  <sheetFormatPr defaultRowHeight="13.8"/>
  <cols>
    <col min="1" max="1" width="47.44140625" customWidth="1"/>
    <col min="2" max="2" width="65.88671875" customWidth="1"/>
    <col min="3" max="3" width="21.44140625" style="150" bestFit="1" customWidth="1"/>
    <col min="4" max="5" width="11.5546875" style="132" customWidth="1"/>
    <col min="6" max="6" width="12.88671875" style="132" bestFit="1" customWidth="1"/>
    <col min="7" max="7" width="17.88671875" style="132" customWidth="1"/>
    <col min="8" max="8" width="23.5546875" bestFit="1" customWidth="1"/>
    <col min="9" max="9" width="6.88671875" customWidth="1"/>
  </cols>
  <sheetData>
    <row r="1" spans="1:8">
      <c r="A1" s="584" t="s">
        <v>329</v>
      </c>
      <c r="B1" s="584"/>
    </row>
    <row r="2" spans="1:8">
      <c r="A2" s="585" t="s">
        <v>330</v>
      </c>
      <c r="B2" s="584"/>
    </row>
    <row r="3" spans="1:8">
      <c r="A3" s="584" t="s">
        <v>331</v>
      </c>
      <c r="B3" s="584"/>
    </row>
    <row r="4" spans="1:8" ht="27.6">
      <c r="A4" s="584" t="s">
        <v>332</v>
      </c>
      <c r="B4" s="584"/>
      <c r="C4" s="151" t="s">
        <v>333</v>
      </c>
      <c r="D4" s="163" t="s">
        <v>334</v>
      </c>
      <c r="E4" s="132" t="s">
        <v>335</v>
      </c>
      <c r="F4" s="163" t="s">
        <v>336</v>
      </c>
    </row>
    <row r="5" spans="1:8">
      <c r="A5" s="585" t="s">
        <v>337</v>
      </c>
      <c r="B5" s="584"/>
      <c r="C5" s="152">
        <v>0</v>
      </c>
      <c r="D5" s="153">
        <f>縣庫對帳!P6</f>
        <v>343904</v>
      </c>
      <c r="E5" s="153">
        <v>40000</v>
      </c>
      <c r="F5" s="153">
        <f>庫款差額!C8+庫款差額!C15-庫款差額!C18-庫款差額!C21</f>
        <v>9724000</v>
      </c>
    </row>
    <row r="6" spans="1:8" ht="14.4" thickBot="1">
      <c r="A6" s="582" t="s">
        <v>338</v>
      </c>
      <c r="B6" s="583"/>
      <c r="C6" s="150" t="s">
        <v>339</v>
      </c>
      <c r="D6" s="165" t="e">
        <f>VLOOKUP("銀行存款-縣庫存款",平衡!$E$13:$H$84,4,0)+VLOOKUP("零用及週轉金",平衡!$D$13:$H$84,5,0)+VLOOKUP("預付費用",平衡!$D$13:$H$75,5,0)</f>
        <v>#N/A</v>
      </c>
      <c r="E6" s="165">
        <f>VLOOKUP("淨資產",平衡!$K$13:$U$107,10,0)+C5-VLOOKUP("固定資產",平衡!$B$13:$H$84,7,0)</f>
        <v>7105356</v>
      </c>
      <c r="F6" s="136" t="s">
        <v>340</v>
      </c>
    </row>
    <row r="7" spans="1:8" ht="14.4" thickBot="1">
      <c r="A7" s="582" t="s">
        <v>341</v>
      </c>
      <c r="B7" s="583"/>
      <c r="C7" s="150" t="s">
        <v>342</v>
      </c>
      <c r="D7" s="165">
        <f>VLOOKUP("銀行存款-專戶存款",平衡!$E$13:$H$84,4,0)+VLOOKUP("其他預付款",平衡!$D$13:$H$84,5,0)</f>
        <v>9826154</v>
      </c>
      <c r="E7" s="165" t="e">
        <f>VLOOKUP("應付代收款",平衡!$N$13:$U$84,7,0)+VLOOKUP("存入保證金",平衡!$N$13:$U$84,7,0)</f>
        <v>#N/A</v>
      </c>
      <c r="F7" s="136" t="s">
        <v>343</v>
      </c>
    </row>
    <row r="8" spans="1:8" ht="20.399999999999999" thickBot="1">
      <c r="A8" s="65" t="s">
        <v>123</v>
      </c>
      <c r="B8" s="66" t="s">
        <v>124</v>
      </c>
      <c r="C8" s="150" t="s">
        <v>344</v>
      </c>
      <c r="D8" s="166">
        <f>VLOOKUP("合計：",平衡!$A$13:$H$84,8,0)</f>
        <v>354963402</v>
      </c>
      <c r="E8" s="166" t="e">
        <f>VLOOKUP("合計：",平衡!$K$13:$U$84,10,0)</f>
        <v>#N/A</v>
      </c>
    </row>
    <row r="9" spans="1:8" ht="16.8" thickBot="1">
      <c r="A9" s="61" t="s">
        <v>125</v>
      </c>
      <c r="B9" s="62" t="s">
        <v>126</v>
      </c>
      <c r="C9" s="150" t="s">
        <v>345</v>
      </c>
      <c r="D9" s="166">
        <f>VLOOKUP("基金用途",餘絀表!$C$16:$T$48,18,0)</f>
        <v>108261197</v>
      </c>
      <c r="E9" s="166">
        <f>VLOOKUP("合       計",各項費用!$D$12:$Q$86,14)</f>
        <v>108261197</v>
      </c>
      <c r="F9" s="166" t="e">
        <f>縣庫對帳!P3</f>
        <v>#N/A</v>
      </c>
    </row>
    <row r="10" spans="1:8" ht="33" thickBot="1">
      <c r="A10" s="61" t="s">
        <v>127</v>
      </c>
      <c r="B10" s="62" t="s">
        <v>128</v>
      </c>
      <c r="C10" s="150" t="s">
        <v>346</v>
      </c>
      <c r="D10" s="166">
        <f>VLOOKUP("基金來源",餘絀表!$C$16:$T$48,18,0)</f>
        <v>106731822</v>
      </c>
      <c r="E10" s="166">
        <f>縣庫對帳!N3</f>
        <v>106731822</v>
      </c>
      <c r="F10" s="166"/>
      <c r="G10" s="166"/>
      <c r="H10" s="153" t="e">
        <f>D13-E13</f>
        <v>#N/A</v>
      </c>
    </row>
    <row r="11" spans="1:8" ht="27" customHeight="1">
      <c r="A11" s="577" t="s">
        <v>27</v>
      </c>
      <c r="B11" s="577" t="s">
        <v>129</v>
      </c>
      <c r="C11" s="150" t="s">
        <v>347</v>
      </c>
      <c r="D11" s="166">
        <f>VLOOKUP("政府撥入收入",餘絀表!$C$16:$T$48,18,0)</f>
        <v>106310052</v>
      </c>
      <c r="E11" s="166"/>
      <c r="F11" s="166">
        <f>VLOOKUP("政府撥入收入",收支!$B$14:$N$63,13,0)</f>
        <v>106310052</v>
      </c>
      <c r="G11" s="166">
        <f>VLOOKUP("政府撥入收入",對照表!$B$1:$E$29,4,0)</f>
        <v>106310052</v>
      </c>
    </row>
    <row r="12" spans="1:8" ht="27.6">
      <c r="A12" s="580"/>
      <c r="B12" s="580"/>
      <c r="C12" s="150" t="s">
        <v>348</v>
      </c>
      <c r="D12" s="166"/>
      <c r="E12" s="166"/>
      <c r="F12" s="166">
        <f>VLOOKUP("收入",收支!$A$14:$N$63,14,0)</f>
        <v>130105167</v>
      </c>
      <c r="G12" s="166">
        <f>VLOOKUP("基金來源",對照表!$A$1:$E$29,5,0)</f>
        <v>130105167</v>
      </c>
    </row>
    <row r="13" spans="1:8">
      <c r="A13" s="580"/>
      <c r="B13" s="580"/>
      <c r="C13" s="150" t="s">
        <v>349</v>
      </c>
      <c r="D13" s="166" t="e">
        <f>IF(封面!J10=12,0,VLOOKUP($G$13,平衡!$N$13:$U$84,7,0))</f>
        <v>#N/A</v>
      </c>
      <c r="E13" s="166">
        <f>VLOOKUP("本期賸餘（短絀）",收支!$A$14:$N$52,14,0)</f>
        <v>-1202992</v>
      </c>
      <c r="F13" s="166">
        <f>VLOOKUP("本期賸餘(短絀)",對照表!$A$1:$E$29,5,0)</f>
        <v>-1202992</v>
      </c>
      <c r="G13" s="164" t="str">
        <f>IF(E13&gt;=0,"本期賸餘","本期短絀")</f>
        <v>本期短絀</v>
      </c>
    </row>
    <row r="14" spans="1:8">
      <c r="A14" s="580"/>
      <c r="B14" s="580"/>
      <c r="C14" s="150" t="s">
        <v>350</v>
      </c>
      <c r="D14" s="166">
        <f>IF(封面!J10=12,0,VLOOKUP("本期賸餘(短絀－)",餘絀表!$C$16:$T$51,18,0))</f>
        <v>-1529375</v>
      </c>
      <c r="E14" s="166"/>
      <c r="F14" s="166">
        <f>IF(封面!J10=12,0,VLOOKUP("本期賸餘(短絀)",對照表!$A$1:$C$29,3,0))</f>
        <v>-1529375</v>
      </c>
      <c r="G14" s="164"/>
    </row>
    <row r="15" spans="1:8">
      <c r="A15" s="580"/>
      <c r="B15" s="580"/>
      <c r="C15" s="150" t="s">
        <v>351</v>
      </c>
      <c r="D15" s="166">
        <f>IF(封面!J12=12,0,VLOOKUP($G$15,平衡!$K$13:$U$84,10,0))</f>
        <v>343074138</v>
      </c>
      <c r="E15" s="166">
        <f>IF(封面!J12=12,0,VLOOKUP("期末淨資產",收支!$A$14:$N$52,14,0))</f>
        <v>343074138</v>
      </c>
      <c r="F15" s="166">
        <f>IF(封面!K12=12,0,VLOOKUP("期末基金餘額",對照表!$A$1:$E$42,5,0))</f>
        <v>343074138</v>
      </c>
      <c r="G15" s="164" t="s">
        <v>351</v>
      </c>
    </row>
    <row r="16" spans="1:8" ht="14.4" thickBot="1">
      <c r="A16" s="581"/>
      <c r="B16" s="581"/>
      <c r="C16" s="150" t="s">
        <v>352</v>
      </c>
      <c r="D16" s="166">
        <f>VLOOKUP("國民教育計畫",主要業務!$B$15:$J$22,7,0)</f>
        <v>21391587</v>
      </c>
      <c r="E16" s="166">
        <f>VLOOKUP("國民教育計畫",餘絀表!$C$16:$T$48,8,0)</f>
        <v>21391587</v>
      </c>
    </row>
    <row r="17" spans="1:9">
      <c r="A17" s="577" t="s">
        <v>141</v>
      </c>
      <c r="B17" s="577" t="s">
        <v>130</v>
      </c>
      <c r="C17" s="150" t="s">
        <v>353</v>
      </c>
      <c r="D17" s="166">
        <f>主要業務!H17</f>
        <v>108184197</v>
      </c>
      <c r="E17" s="166">
        <f>VLOOKUP("國民教育計畫",餘絀表!$C$16:$T$48,18,0)</f>
        <v>108184197</v>
      </c>
    </row>
    <row r="18" spans="1:9">
      <c r="A18" s="578"/>
      <c r="B18" s="580"/>
      <c r="C18" s="150" t="s">
        <v>354</v>
      </c>
      <c r="D18" s="166">
        <f>主要業務!H20</f>
        <v>0</v>
      </c>
      <c r="E18" s="166">
        <f>VLOOKUP("建築及設備計畫",餘絀表!$C$16:$T$48,9,0)</f>
        <v>0</v>
      </c>
    </row>
    <row r="19" spans="1:9">
      <c r="A19" s="578"/>
      <c r="B19" s="580"/>
      <c r="C19" s="150" t="s">
        <v>355</v>
      </c>
      <c r="D19" s="166">
        <f>主要業務!H22</f>
        <v>77000</v>
      </c>
      <c r="E19" s="166">
        <f>VLOOKUP("建築及設備計畫",餘絀表!$C$16:$T$48,18,0)</f>
        <v>77000</v>
      </c>
    </row>
    <row r="20" spans="1:9">
      <c r="A20" s="578"/>
      <c r="B20" s="580"/>
      <c r="C20" s="150" t="s">
        <v>356</v>
      </c>
      <c r="D20" s="166">
        <f>VLOOKUP("用人費用",各項費用!$F$12:$Q$100,12,0)</f>
        <v>105900470</v>
      </c>
      <c r="E20" s="166">
        <f>VLOOKUP("人事支出",收支!$B$14:$N$63,13,0)</f>
        <v>105900470</v>
      </c>
      <c r="F20" s="166">
        <f>VLOOKUP("用人費用",對照表!$B$1:$E$29,4,0)</f>
        <v>105900470</v>
      </c>
      <c r="G20" s="370" t="s">
        <v>915</v>
      </c>
      <c r="H20" s="371">
        <v>26251</v>
      </c>
    </row>
    <row r="21" spans="1:9">
      <c r="A21" s="578"/>
      <c r="B21" s="580"/>
      <c r="C21" s="150" t="s">
        <v>357</v>
      </c>
      <c r="D21" s="166">
        <f>IF(E21=0,0,資產!F10+H20+H21-H22)</f>
        <v>8720046</v>
      </c>
      <c r="E21" s="166">
        <f>VLOOKUP("折舊、折耗及攤銷",收支!$B$14:$N$63,13,0)</f>
        <v>8720046</v>
      </c>
      <c r="F21" s="166">
        <f>VLOOKUP("折舊、折耗及攤銷",對照表!$H$1:$J$29,3,0)</f>
        <v>8720046</v>
      </c>
      <c r="G21" s="370" t="s">
        <v>358</v>
      </c>
      <c r="H21" s="371">
        <v>149045</v>
      </c>
      <c r="I21" s="538"/>
    </row>
    <row r="22" spans="1:9" ht="24.6">
      <c r="A22" s="578"/>
      <c r="B22" s="580"/>
      <c r="D22" s="153"/>
      <c r="E22" s="153"/>
      <c r="F22" s="153"/>
      <c r="G22" s="404" t="s">
        <v>430</v>
      </c>
      <c r="H22" s="556">
        <f>-1913549+H20</f>
        <v>-1887298</v>
      </c>
      <c r="I22" s="553" t="s">
        <v>362</v>
      </c>
    </row>
    <row r="23" spans="1:9">
      <c r="A23" s="578"/>
      <c r="B23" s="603"/>
      <c r="C23" s="391"/>
      <c r="D23" s="406" t="str">
        <f>封面!H10&amp;封面!I10&amp;封面!J10&amp;封面!K10&amp;"會計報告各帳戶存款餘額"</f>
        <v>113年8月會計報告各帳戶存款餘額</v>
      </c>
      <c r="E23" s="409"/>
      <c r="F23" s="407"/>
      <c r="G23" s="549" t="s">
        <v>359</v>
      </c>
      <c r="H23" s="557"/>
      <c r="I23" s="554" t="s">
        <v>903</v>
      </c>
    </row>
    <row r="24" spans="1:9">
      <c r="A24" s="578"/>
      <c r="B24" s="603"/>
      <c r="C24" s="391"/>
      <c r="D24" s="392" t="s">
        <v>360</v>
      </c>
      <c r="E24" s="393" t="s">
        <v>361</v>
      </c>
      <c r="F24" s="394" t="s">
        <v>362</v>
      </c>
      <c r="G24" s="550"/>
      <c r="H24" s="555"/>
      <c r="I24" s="554" t="s">
        <v>904</v>
      </c>
    </row>
    <row r="25" spans="1:9">
      <c r="A25" s="578"/>
      <c r="B25" s="603"/>
      <c r="C25" s="391" t="s">
        <v>919</v>
      </c>
      <c r="D25" s="566">
        <f>代收款!Y31</f>
        <v>1031522</v>
      </c>
      <c r="E25" s="391"/>
      <c r="F25" s="395">
        <f t="shared" ref="F25:F28" si="0">SUM(D25:E25)</f>
        <v>1031522</v>
      </c>
      <c r="G25" s="551">
        <v>1031522</v>
      </c>
      <c r="H25" s="555"/>
      <c r="I25" s="554" t="s">
        <v>905</v>
      </c>
    </row>
    <row r="26" spans="1:9" ht="14.4" thickBot="1">
      <c r="A26" s="579"/>
      <c r="B26" s="604"/>
      <c r="C26" s="391" t="s">
        <v>920</v>
      </c>
      <c r="D26" s="396">
        <f>代收款!Y33</f>
        <v>1031588</v>
      </c>
      <c r="E26" s="396"/>
      <c r="F26" s="395">
        <f t="shared" si="0"/>
        <v>1031588</v>
      </c>
      <c r="G26" s="551">
        <v>1031588</v>
      </c>
      <c r="H26" s="555"/>
      <c r="I26" s="554" t="s">
        <v>906</v>
      </c>
    </row>
    <row r="27" spans="1:9" ht="16.8" thickBot="1">
      <c r="A27" s="61" t="s">
        <v>131</v>
      </c>
      <c r="B27" s="390" t="s">
        <v>142</v>
      </c>
      <c r="C27" s="391" t="s">
        <v>921</v>
      </c>
      <c r="D27" s="418">
        <f>F27-E27</f>
        <v>6863212</v>
      </c>
      <c r="E27" s="418"/>
      <c r="F27" s="395">
        <f>F32-SUM(F25:F26,F29:F31)</f>
        <v>6863212</v>
      </c>
      <c r="G27" s="551">
        <v>6863212</v>
      </c>
      <c r="H27" s="555"/>
      <c r="I27" s="554" t="s">
        <v>907</v>
      </c>
    </row>
    <row r="28" spans="1:9" ht="16.95" customHeight="1" thickBot="1">
      <c r="A28" s="61" t="s">
        <v>66</v>
      </c>
      <c r="B28" s="390" t="s">
        <v>132</v>
      </c>
      <c r="C28" s="391" t="s">
        <v>922</v>
      </c>
      <c r="D28" s="418">
        <f>代收款!Y25</f>
        <v>0</v>
      </c>
      <c r="E28" s="418"/>
      <c r="F28" s="395">
        <f t="shared" si="0"/>
        <v>0</v>
      </c>
      <c r="G28" s="551">
        <v>0</v>
      </c>
      <c r="H28" s="555"/>
      <c r="I28" s="554" t="s">
        <v>908</v>
      </c>
    </row>
    <row r="29" spans="1:9" ht="16.8" thickBot="1">
      <c r="A29" s="61" t="s">
        <v>133</v>
      </c>
      <c r="B29" s="390" t="s">
        <v>134</v>
      </c>
      <c r="C29" s="391" t="s">
        <v>923</v>
      </c>
      <c r="D29" s="418">
        <f>代收款!Y29</f>
        <v>500</v>
      </c>
      <c r="E29" s="418"/>
      <c r="F29" s="395">
        <f t="shared" ref="F29:F30" si="1">SUM(D29:E29)</f>
        <v>500</v>
      </c>
      <c r="G29" s="551">
        <v>500</v>
      </c>
      <c r="H29" s="555"/>
      <c r="I29" s="554" t="s">
        <v>909</v>
      </c>
    </row>
    <row r="30" spans="1:9">
      <c r="A30" s="577" t="s">
        <v>135</v>
      </c>
      <c r="B30" s="602" t="s">
        <v>136</v>
      </c>
      <c r="C30" s="391" t="s">
        <v>924</v>
      </c>
      <c r="D30" s="418">
        <f>代收款!Y224</f>
        <v>660628</v>
      </c>
      <c r="E30" s="396"/>
      <c r="F30" s="395">
        <f t="shared" si="1"/>
        <v>660628</v>
      </c>
      <c r="G30" s="551">
        <v>660628</v>
      </c>
      <c r="H30" s="555"/>
      <c r="I30" s="554" t="s">
        <v>910</v>
      </c>
    </row>
    <row r="31" spans="1:9">
      <c r="A31" s="580"/>
      <c r="B31" s="603"/>
      <c r="C31" s="391"/>
      <c r="D31" s="396"/>
      <c r="E31" s="396"/>
      <c r="F31" s="395"/>
      <c r="G31" s="551"/>
      <c r="H31" s="555"/>
      <c r="I31" s="554" t="s">
        <v>911</v>
      </c>
    </row>
    <row r="32" spans="1:9" ht="14.4" thickBot="1">
      <c r="A32" s="579"/>
      <c r="B32" s="579"/>
      <c r="C32" s="398" t="s">
        <v>363</v>
      </c>
      <c r="D32" s="399">
        <f>SUM(D25:D31)</f>
        <v>9587450</v>
      </c>
      <c r="E32" s="399">
        <f>SUM(E25:E31)</f>
        <v>0</v>
      </c>
      <c r="F32" s="397">
        <f>VLOOKUP("銀行存款-專戶存款",平衡!$E$13:$H$83,4,0)</f>
        <v>9587450</v>
      </c>
      <c r="G32" s="552">
        <f>SUM(G25:G31)</f>
        <v>9587450</v>
      </c>
      <c r="H32" s="555"/>
      <c r="I32" s="554" t="s">
        <v>912</v>
      </c>
    </row>
    <row r="33" spans="1:9" ht="14.4" thickBot="1">
      <c r="A33" s="167"/>
      <c r="B33" s="167"/>
      <c r="C33" s="398" t="s">
        <v>428</v>
      </c>
      <c r="D33" s="600">
        <f>SUM(D32:E32)</f>
        <v>9587450</v>
      </c>
      <c r="E33" s="601"/>
      <c r="F33" s="153"/>
      <c r="G33" s="153"/>
      <c r="H33" s="555"/>
      <c r="I33" s="554" t="s">
        <v>913</v>
      </c>
    </row>
    <row r="34" spans="1:9" ht="14.4" thickBot="1">
      <c r="A34" s="167"/>
      <c r="B34" s="167"/>
      <c r="D34" s="150"/>
      <c r="E34" s="150"/>
      <c r="F34" s="166"/>
      <c r="G34" s="166"/>
      <c r="H34" s="555"/>
      <c r="I34" s="554" t="s">
        <v>914</v>
      </c>
    </row>
    <row r="35" spans="1:9" ht="14.4" thickBot="1">
      <c r="A35" s="167"/>
      <c r="B35" s="167"/>
      <c r="D35" s="150"/>
      <c r="E35" s="150"/>
      <c r="F35" s="166"/>
      <c r="G35" s="166"/>
      <c r="H35" s="153"/>
    </row>
    <row r="36" spans="1:9" ht="20.399999999999999" thickBot="1">
      <c r="A36" s="60"/>
      <c r="B36" s="60"/>
      <c r="D36" s="150"/>
      <c r="E36" s="150"/>
      <c r="F36" s="166"/>
      <c r="G36" s="166"/>
      <c r="H36" s="153"/>
    </row>
    <row r="37" spans="1:9" ht="20.399999999999999" thickBot="1">
      <c r="A37" s="63" t="s">
        <v>123</v>
      </c>
      <c r="B37" s="64" t="s">
        <v>137</v>
      </c>
    </row>
    <row r="38" spans="1:9" ht="16.8" thickBot="1">
      <c r="A38" s="61" t="s">
        <v>138</v>
      </c>
      <c r="B38" s="62" t="s">
        <v>158</v>
      </c>
    </row>
    <row r="39" spans="1:9" ht="33" thickBot="1">
      <c r="A39" s="61" t="s">
        <v>125</v>
      </c>
      <c r="B39" s="62" t="s">
        <v>159</v>
      </c>
    </row>
    <row r="40" spans="1:9" ht="16.8" thickBot="1">
      <c r="A40" s="61" t="s">
        <v>139</v>
      </c>
      <c r="B40" s="62" t="s">
        <v>140</v>
      </c>
    </row>
  </sheetData>
  <mergeCells count="14">
    <mergeCell ref="D33:E33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52" priority="37" stopIfTrue="1">
      <formula>$D$16&lt;&gt;$E$16</formula>
    </cfRule>
  </conditionalFormatting>
  <conditionalFormatting sqref="D17:E17">
    <cfRule type="expression" dxfId="51" priority="36" stopIfTrue="1">
      <formula>$D17&lt;&gt;$E17</formula>
    </cfRule>
  </conditionalFormatting>
  <conditionalFormatting sqref="D18:E18 E19">
    <cfRule type="expression" dxfId="50" priority="35" stopIfTrue="1">
      <formula>$D$18&lt;&gt;$E$18</formula>
    </cfRule>
  </conditionalFormatting>
  <conditionalFormatting sqref="G32">
    <cfRule type="expression" dxfId="49" priority="34" stopIfTrue="1">
      <formula>$F$34&lt;&gt;$G$34</formula>
    </cfRule>
  </conditionalFormatting>
  <conditionalFormatting sqref="G33">
    <cfRule type="expression" dxfId="48" priority="33" stopIfTrue="1">
      <formula>$H$35&lt;&gt;0</formula>
    </cfRule>
  </conditionalFormatting>
  <conditionalFormatting sqref="G34">
    <cfRule type="expression" dxfId="47" priority="32" stopIfTrue="1">
      <formula>$F$34&lt;&gt;$G$34</formula>
    </cfRule>
  </conditionalFormatting>
  <conditionalFormatting sqref="G35">
    <cfRule type="expression" dxfId="46" priority="31" stopIfTrue="1">
      <formula>$H$35&lt;&gt;0</formula>
    </cfRule>
  </conditionalFormatting>
  <conditionalFormatting sqref="G32">
    <cfRule type="expression" dxfId="45" priority="30" stopIfTrue="1">
      <formula>$F$34&lt;&gt;$G$34</formula>
    </cfRule>
  </conditionalFormatting>
  <conditionalFormatting sqref="D14 F14:F15">
    <cfRule type="expression" dxfId="44" priority="29">
      <formula>$D$14&lt;&gt;$F$14</formula>
    </cfRule>
  </conditionalFormatting>
  <conditionalFormatting sqref="F15">
    <cfRule type="expression" dxfId="43" priority="26">
      <formula>$E$15&lt;&gt;$F$15</formula>
    </cfRule>
    <cfRule type="expression" dxfId="42" priority="27">
      <formula>$D$15&lt;&gt;$F$15</formula>
    </cfRule>
    <cfRule type="expression" dxfId="41" priority="28">
      <formula>$D$14&lt;&gt;$F$14</formula>
    </cfRule>
  </conditionalFormatting>
  <conditionalFormatting sqref="D15">
    <cfRule type="expression" dxfId="40" priority="24">
      <formula>$D$15&lt;&gt;$F$15</formula>
    </cfRule>
    <cfRule type="expression" dxfId="39" priority="25">
      <formula>$D$15&lt;&gt;$E$15</formula>
    </cfRule>
  </conditionalFormatting>
  <conditionalFormatting sqref="E15">
    <cfRule type="expression" dxfId="38" priority="22">
      <formula>$E$15&lt;&gt;$F$15</formula>
    </cfRule>
    <cfRule type="expression" dxfId="37" priority="23">
      <formula>$D$15&lt;&gt;$E$15</formula>
    </cfRule>
  </conditionalFormatting>
  <conditionalFormatting sqref="D6:E6">
    <cfRule type="expression" dxfId="36" priority="21">
      <formula>$D$6&lt;&gt;$E$6</formula>
    </cfRule>
  </conditionalFormatting>
  <conditionalFormatting sqref="D8:E8">
    <cfRule type="expression" dxfId="35" priority="20">
      <formula>$D$8&lt;&gt;$E$8</formula>
    </cfRule>
  </conditionalFormatting>
  <conditionalFormatting sqref="E16:E19">
    <cfRule type="expression" dxfId="34" priority="19" stopIfTrue="1">
      <formula>#REF!&lt;&gt;#REF!</formula>
    </cfRule>
  </conditionalFormatting>
  <conditionalFormatting sqref="D20:F20">
    <cfRule type="expression" dxfId="33" priority="17">
      <formula>$D$20&lt;&gt;$E$20</formula>
    </cfRule>
  </conditionalFormatting>
  <conditionalFormatting sqref="D20:F20">
    <cfRule type="expression" dxfId="32" priority="16">
      <formula>$E$20&lt;&gt;$F$20</formula>
    </cfRule>
  </conditionalFormatting>
  <conditionalFormatting sqref="D21:F22 D23:D24 F23">
    <cfRule type="expression" dxfId="31" priority="15">
      <formula>$D$21&lt;&gt;$E$21</formula>
    </cfRule>
  </conditionalFormatting>
  <conditionalFormatting sqref="D21:F22 D23:D24 F23">
    <cfRule type="expression" dxfId="30" priority="14">
      <formula>$D$21&lt;&gt;$F$21</formula>
    </cfRule>
  </conditionalFormatting>
  <conditionalFormatting sqref="D9:F9">
    <cfRule type="expression" dxfId="29" priority="12">
      <formula>$D$9&lt;&gt;$F$9</formula>
    </cfRule>
    <cfRule type="expression" dxfId="28" priority="13">
      <formula>$D$9&lt;&gt;$E$9</formula>
    </cfRule>
  </conditionalFormatting>
  <conditionalFormatting sqref="D10:G10">
    <cfRule type="expression" dxfId="27" priority="11">
      <formula>$D$10&lt;&gt;$E$10</formula>
    </cfRule>
  </conditionalFormatting>
  <conditionalFormatting sqref="F12:G12">
    <cfRule type="expression" dxfId="26" priority="10">
      <formula>$F$12&lt;&gt;$G$12</formula>
    </cfRule>
  </conditionalFormatting>
  <conditionalFormatting sqref="F36:G36">
    <cfRule type="expression" dxfId="25" priority="9" stopIfTrue="1">
      <formula>$F$36&lt;&gt;$G$36</formula>
    </cfRule>
  </conditionalFormatting>
  <conditionalFormatting sqref="F31">
    <cfRule type="expression" dxfId="24" priority="8" stopIfTrue="1">
      <formula>$F32&lt;&gt;$G32</formula>
    </cfRule>
  </conditionalFormatting>
  <conditionalFormatting sqref="G32 F31:F32 F25:F28">
    <cfRule type="expression" dxfId="23" priority="7" stopIfTrue="1">
      <formula>$F25&lt;&gt;$G25</formula>
    </cfRule>
  </conditionalFormatting>
  <conditionalFormatting sqref="E13:F13">
    <cfRule type="expression" dxfId="22" priority="6">
      <formula>$E$13&lt;&gt;$F$13</formula>
    </cfRule>
  </conditionalFormatting>
  <conditionalFormatting sqref="E23">
    <cfRule type="expression" dxfId="21" priority="5">
      <formula>$D$21&lt;&gt;$E$21</formula>
    </cfRule>
  </conditionalFormatting>
  <conditionalFormatting sqref="E23">
    <cfRule type="expression" dxfId="20" priority="4">
      <formula>$D$21&lt;&gt;$F$21</formula>
    </cfRule>
  </conditionalFormatting>
  <conditionalFormatting sqref="F25:G25 F26:F28">
    <cfRule type="expression" dxfId="19" priority="101" stopIfTrue="1">
      <formula>#REF!&lt;&gt;#REF!</formula>
    </cfRule>
  </conditionalFormatting>
  <conditionalFormatting sqref="F29:F30">
    <cfRule type="expression" dxfId="18" priority="1" stopIfTrue="1">
      <formula>$F29&lt;&gt;$G29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view="pageBreakPreview" zoomScaleSheetLayoutView="100" workbookViewId="0"/>
  </sheetViews>
  <sheetFormatPr defaultColWidth="9.109375" defaultRowHeight="13.8"/>
  <cols>
    <col min="1" max="6" width="9.109375" style="421"/>
    <col min="7" max="7" width="10.44140625" style="421" bestFit="1" customWidth="1"/>
    <col min="8" max="8" width="14" style="421" customWidth="1"/>
    <col min="9" max="9" width="9.33203125" style="421" bestFit="1" customWidth="1"/>
    <col min="10" max="10" width="9.109375" style="421"/>
    <col min="11" max="12" width="6.88671875" style="421" bestFit="1" customWidth="1"/>
    <col min="13" max="13" width="11.88671875" style="421" customWidth="1"/>
    <col min="14" max="14" width="9.109375" style="421"/>
    <col min="15" max="15" width="11.6640625" style="421" bestFit="1" customWidth="1"/>
    <col min="16" max="16384" width="9.109375" style="421"/>
  </cols>
  <sheetData>
    <row r="1" spans="1:15" ht="36.6">
      <c r="A1" s="420" t="s">
        <v>929</v>
      </c>
    </row>
    <row r="4" spans="1:15" ht="36.6">
      <c r="A4" s="605" t="s">
        <v>454</v>
      </c>
      <c r="B4" s="606"/>
      <c r="C4" s="606"/>
      <c r="D4" s="606"/>
      <c r="E4" s="606"/>
      <c r="F4" s="606"/>
      <c r="G4" s="606"/>
      <c r="H4" s="606"/>
      <c r="I4" s="606"/>
      <c r="J4" s="606"/>
      <c r="K4" s="606"/>
      <c r="L4" s="606"/>
      <c r="M4" s="606"/>
      <c r="N4" s="606"/>
    </row>
    <row r="5" spans="1:15" ht="59.25" customHeight="1"/>
    <row r="6" spans="1:15" ht="59.25" customHeight="1"/>
    <row r="7" spans="1:15" ht="36.6">
      <c r="C7" s="607" t="s">
        <v>116</v>
      </c>
      <c r="D7" s="607"/>
      <c r="E7" s="607"/>
      <c r="F7" s="607"/>
      <c r="G7" s="607"/>
      <c r="H7" s="607"/>
      <c r="I7" s="607"/>
      <c r="J7" s="607"/>
      <c r="K7" s="607"/>
      <c r="L7" s="607"/>
    </row>
    <row r="8" spans="1:15" ht="51.75" customHeight="1"/>
    <row r="9" spans="1:15" ht="51.75" customHeight="1">
      <c r="O9" s="427">
        <f>IF(MOD(H10+1911,4)=0,1,0)</f>
        <v>1</v>
      </c>
    </row>
    <row r="10" spans="1:15" s="422" customFormat="1" ht="33">
      <c r="C10" s="423"/>
      <c r="D10" s="423"/>
      <c r="E10" s="609" t="s">
        <v>117</v>
      </c>
      <c r="F10" s="609"/>
      <c r="G10" s="609"/>
      <c r="H10" s="422">
        <v>113</v>
      </c>
      <c r="I10" s="422" t="s">
        <v>118</v>
      </c>
      <c r="J10" s="422">
        <v>8</v>
      </c>
      <c r="K10" s="424" t="s">
        <v>119</v>
      </c>
      <c r="L10" s="425" t="s">
        <v>122</v>
      </c>
      <c r="O10" s="54">
        <f>_xlfn.IFS(J10=1,31,J10=2,28+O9,J10=3,31,J10=4,30,J10=5,31,J10=6,30,J10=7,31,J10=8,31,J10=9,30,J10=10,31,J10=11,30,J10=12,31)</f>
        <v>31</v>
      </c>
    </row>
    <row r="15" spans="1:15" s="426" customFormat="1" ht="34.5" customHeight="1">
      <c r="B15" s="608" t="s">
        <v>120</v>
      </c>
      <c r="C15" s="608"/>
      <c r="D15" s="608"/>
      <c r="E15" s="608"/>
      <c r="F15" s="608"/>
      <c r="I15" s="426" t="s">
        <v>121</v>
      </c>
    </row>
    <row r="16" spans="1:15" ht="12" customHeight="1"/>
  </sheetData>
  <sheetProtection sheet="1" objects="1" scenarios="1"/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51"/>
  <sheetViews>
    <sheetView showGridLines="0" showOutlineSymbols="0" view="pageBreakPreview" topLeftCell="A12" zoomScaleSheetLayoutView="100" workbookViewId="0">
      <selection activeCell="AG25" sqref="AG25:AG32"/>
    </sheetView>
  </sheetViews>
  <sheetFormatPr defaultColWidth="6.88671875" defaultRowHeight="12.75" customHeight="1"/>
  <cols>
    <col min="1" max="1" width="2.6640625" style="69" customWidth="1"/>
    <col min="2" max="2" width="1" style="69" customWidth="1"/>
    <col min="3" max="3" width="24" style="69" customWidth="1"/>
    <col min="4" max="4" width="6.109375" style="69" bestFit="1" customWidth="1"/>
    <col min="5" max="5" width="2" style="69" hidden="1" customWidth="1"/>
    <col min="6" max="6" width="3.6640625" style="69" hidden="1" customWidth="1"/>
    <col min="7" max="7" width="16.109375" style="69" customWidth="1"/>
    <col min="8" max="8" width="3" style="69" hidden="1" customWidth="1"/>
    <col min="9" max="9" width="2.44140625" style="69" hidden="1" customWidth="1"/>
    <col min="10" max="10" width="11.6640625" style="69" customWidth="1"/>
    <col min="11" max="11" width="10.88671875" style="69" hidden="1" customWidth="1"/>
    <col min="12" max="12" width="3" style="69" hidden="1" customWidth="1"/>
    <col min="13" max="13" width="10.88671875" style="69" customWidth="1"/>
    <col min="14" max="14" width="11.88671875" style="69" bestFit="1" customWidth="1"/>
    <col min="15" max="15" width="9.88671875" style="69" hidden="1" customWidth="1"/>
    <col min="16" max="16" width="1.6640625" style="69" hidden="1" customWidth="1"/>
    <col min="17" max="17" width="6.6640625" style="69" customWidth="1"/>
    <col min="18" max="19" width="1.109375" style="69" hidden="1" customWidth="1"/>
    <col min="20" max="20" width="12.88671875" style="69" customWidth="1"/>
    <col min="21" max="21" width="8" style="69" hidden="1" customWidth="1"/>
    <col min="22" max="22" width="1.33203125" style="69" hidden="1" customWidth="1"/>
    <col min="23" max="23" width="12.109375" style="69" customWidth="1"/>
    <col min="24" max="24" width="5.6640625" style="69" hidden="1" customWidth="1"/>
    <col min="25" max="25" width="2.6640625" style="69" hidden="1" customWidth="1"/>
    <col min="26" max="26" width="2.5546875" style="69" hidden="1" customWidth="1"/>
    <col min="27" max="27" width="11" style="69" customWidth="1"/>
    <col min="28" max="28" width="3" style="69" hidden="1" customWidth="1"/>
    <col min="29" max="29" width="3.88671875" style="69" hidden="1" customWidth="1"/>
    <col min="30" max="30" width="12.5546875" style="69" customWidth="1"/>
    <col min="31" max="31" width="0" style="69" hidden="1" customWidth="1"/>
    <col min="32" max="32" width="3.88671875" style="69" bestFit="1" customWidth="1"/>
    <col min="33" max="33" width="11.109375" style="182" customWidth="1"/>
    <col min="34" max="34" width="5.88671875" style="69" customWidth="1"/>
    <col min="35" max="16384" width="6.88671875" style="69"/>
  </cols>
  <sheetData>
    <row r="1" spans="2:35" ht="2.25" customHeight="1">
      <c r="AE1" s="613"/>
      <c r="AF1" s="613"/>
      <c r="AG1" s="613"/>
      <c r="AH1" s="613"/>
      <c r="AI1" s="613"/>
    </row>
    <row r="2" spans="2:35" ht="9" customHeight="1">
      <c r="B2" s="381"/>
      <c r="C2" s="617" t="str">
        <f>封面!$A$4</f>
        <v>彰化縣地方教育發展基金－彰化縣彰化市民生國民小學</v>
      </c>
      <c r="D2" s="617"/>
      <c r="E2" s="617"/>
      <c r="F2" s="617"/>
      <c r="G2" s="617"/>
      <c r="H2" s="617"/>
      <c r="I2" s="617"/>
      <c r="J2" s="617"/>
      <c r="K2" s="617"/>
      <c r="L2" s="617"/>
      <c r="M2" s="617"/>
      <c r="N2" s="617"/>
      <c r="O2" s="617"/>
      <c r="P2" s="617"/>
      <c r="Q2" s="617"/>
      <c r="R2" s="617"/>
      <c r="S2" s="617"/>
      <c r="T2" s="617"/>
      <c r="U2" s="617"/>
      <c r="V2" s="617"/>
      <c r="W2" s="617"/>
      <c r="X2" s="617"/>
      <c r="Y2" s="617"/>
      <c r="Z2" s="617"/>
      <c r="AA2" s="617"/>
      <c r="AB2" s="617"/>
      <c r="AC2" s="617"/>
      <c r="AD2" s="617"/>
      <c r="AE2" s="613"/>
      <c r="AF2" s="613"/>
      <c r="AG2" s="613"/>
      <c r="AH2" s="613"/>
      <c r="AI2" s="613"/>
    </row>
    <row r="3" spans="2:35" ht="18" customHeight="1">
      <c r="B3" s="381"/>
      <c r="C3" s="617"/>
      <c r="D3" s="617"/>
      <c r="E3" s="617"/>
      <c r="F3" s="617"/>
      <c r="G3" s="617"/>
      <c r="H3" s="617"/>
      <c r="I3" s="617"/>
      <c r="J3" s="617"/>
      <c r="K3" s="617"/>
      <c r="L3" s="617"/>
      <c r="M3" s="617"/>
      <c r="N3" s="617"/>
      <c r="O3" s="617"/>
      <c r="P3" s="617"/>
      <c r="Q3" s="617"/>
      <c r="R3" s="617"/>
      <c r="S3" s="617"/>
      <c r="T3" s="617"/>
      <c r="U3" s="617"/>
      <c r="V3" s="617"/>
      <c r="W3" s="617"/>
      <c r="X3" s="617"/>
      <c r="Y3" s="617"/>
      <c r="Z3" s="617"/>
      <c r="AA3" s="617"/>
      <c r="AB3" s="617"/>
      <c r="AC3" s="617"/>
      <c r="AD3" s="617"/>
    </row>
    <row r="4" spans="2:35" ht="24" customHeight="1">
      <c r="B4" s="614" t="s">
        <v>9</v>
      </c>
      <c r="C4" s="614"/>
      <c r="D4" s="614"/>
      <c r="E4" s="614"/>
      <c r="F4" s="614"/>
      <c r="G4" s="614"/>
      <c r="H4" s="614"/>
      <c r="I4" s="614"/>
      <c r="J4" s="614"/>
      <c r="K4" s="614"/>
      <c r="L4" s="614"/>
      <c r="M4" s="614"/>
      <c r="N4" s="614"/>
      <c r="O4" s="614"/>
      <c r="P4" s="614"/>
      <c r="Q4" s="614"/>
      <c r="R4" s="614"/>
      <c r="S4" s="614"/>
      <c r="T4" s="614"/>
      <c r="U4" s="614"/>
      <c r="V4" s="614"/>
      <c r="W4" s="614"/>
      <c r="X4" s="614"/>
      <c r="Y4" s="614"/>
      <c r="Z4" s="614"/>
      <c r="AA4" s="614"/>
      <c r="AB4" s="614"/>
      <c r="AC4" s="614"/>
      <c r="AD4" s="614"/>
    </row>
    <row r="5" spans="2:35" ht="7.5" customHeight="1">
      <c r="C5" s="615" t="str">
        <f>封面!$E$10&amp;封面!$H$10&amp;封面!$I$10&amp;封面!$J$10&amp;封面!$K$10&amp;封面!L10</f>
        <v>中華民國113年8月份</v>
      </c>
      <c r="D5" s="615"/>
      <c r="E5" s="615"/>
      <c r="F5" s="615"/>
      <c r="G5" s="615"/>
      <c r="H5" s="615"/>
      <c r="I5" s="615"/>
      <c r="J5" s="615"/>
      <c r="K5" s="615"/>
      <c r="L5" s="615"/>
      <c r="M5" s="615"/>
      <c r="N5" s="615"/>
      <c r="O5" s="615"/>
      <c r="P5" s="615"/>
      <c r="Q5" s="615"/>
      <c r="R5" s="615"/>
      <c r="S5" s="615"/>
      <c r="T5" s="615"/>
      <c r="U5" s="615"/>
      <c r="V5" s="615"/>
      <c r="W5" s="615"/>
      <c r="X5" s="615"/>
      <c r="Y5" s="615"/>
      <c r="Z5" s="615"/>
      <c r="AA5" s="615"/>
      <c r="AB5" s="615"/>
      <c r="AC5" s="615"/>
      <c r="AD5" s="615"/>
    </row>
    <row r="6" spans="2:35" ht="13.95" customHeight="1">
      <c r="C6" s="615"/>
      <c r="D6" s="615"/>
      <c r="E6" s="615"/>
      <c r="F6" s="615"/>
      <c r="G6" s="615"/>
      <c r="H6" s="615"/>
      <c r="I6" s="615"/>
      <c r="J6" s="615"/>
      <c r="K6" s="615"/>
      <c r="L6" s="615"/>
      <c r="M6" s="615"/>
      <c r="N6" s="615"/>
      <c r="O6" s="615"/>
      <c r="P6" s="615"/>
      <c r="Q6" s="615"/>
      <c r="R6" s="615"/>
      <c r="S6" s="615"/>
      <c r="T6" s="615"/>
      <c r="U6" s="615"/>
      <c r="V6" s="615"/>
      <c r="W6" s="615"/>
      <c r="X6" s="615"/>
      <c r="Y6" s="615"/>
      <c r="Z6" s="615"/>
      <c r="AA6" s="615"/>
      <c r="AB6" s="615"/>
      <c r="AC6" s="615"/>
      <c r="AD6" s="615"/>
    </row>
    <row r="7" spans="2:35" ht="16.2" customHeight="1">
      <c r="Y7" s="616" t="s">
        <v>1</v>
      </c>
      <c r="Z7" s="616"/>
      <c r="AA7" s="616"/>
      <c r="AB7" s="616"/>
      <c r="AC7" s="616"/>
      <c r="AD7" s="616"/>
    </row>
    <row r="8" spans="2:35" ht="3.75" customHeight="1"/>
    <row r="9" spans="2:35" s="70" customFormat="1" ht="12.75" customHeight="1">
      <c r="C9" s="610" t="s">
        <v>364</v>
      </c>
      <c r="D9" s="610"/>
      <c r="E9" s="380"/>
      <c r="F9" s="380"/>
      <c r="G9" s="629" t="s">
        <v>432</v>
      </c>
      <c r="H9" s="380"/>
      <c r="I9" s="380"/>
      <c r="J9" s="618" t="s">
        <v>10</v>
      </c>
      <c r="K9" s="619"/>
      <c r="L9" s="619"/>
      <c r="M9" s="619"/>
      <c r="N9" s="619"/>
      <c r="O9" s="619"/>
      <c r="P9" s="619"/>
      <c r="Q9" s="620"/>
      <c r="R9" s="380"/>
      <c r="S9" s="380"/>
      <c r="T9" s="618" t="s">
        <v>11</v>
      </c>
      <c r="U9" s="619"/>
      <c r="V9" s="619"/>
      <c r="W9" s="619"/>
      <c r="X9" s="619"/>
      <c r="Y9" s="619"/>
      <c r="Z9" s="619"/>
      <c r="AA9" s="619"/>
      <c r="AB9" s="619"/>
      <c r="AC9" s="619"/>
      <c r="AD9" s="620"/>
      <c r="AG9" s="183"/>
    </row>
    <row r="10" spans="2:35" s="70" customFormat="1" ht="15.6" hidden="1" customHeight="1">
      <c r="C10" s="380"/>
      <c r="D10" s="408"/>
      <c r="E10" s="380"/>
      <c r="F10" s="380"/>
      <c r="G10" s="637"/>
      <c r="H10" s="379"/>
      <c r="I10" s="380"/>
      <c r="J10" s="624"/>
      <c r="K10" s="625"/>
      <c r="L10" s="625"/>
      <c r="M10" s="625"/>
      <c r="N10" s="625"/>
      <c r="O10" s="625"/>
      <c r="P10" s="625"/>
      <c r="Q10" s="626"/>
      <c r="R10" s="380"/>
      <c r="S10" s="380"/>
      <c r="T10" s="624"/>
      <c r="U10" s="625"/>
      <c r="V10" s="625"/>
      <c r="W10" s="625"/>
      <c r="X10" s="625"/>
      <c r="Y10" s="625"/>
      <c r="Z10" s="625"/>
      <c r="AA10" s="625"/>
      <c r="AB10" s="625"/>
      <c r="AC10" s="625"/>
      <c r="AD10" s="626"/>
      <c r="AG10" s="183"/>
    </row>
    <row r="11" spans="2:35" s="70" customFormat="1" ht="25.2" hidden="1" customHeight="1">
      <c r="C11" s="380"/>
      <c r="D11" s="380"/>
      <c r="E11" s="380"/>
      <c r="F11" s="380"/>
      <c r="G11" s="637"/>
      <c r="H11" s="379"/>
      <c r="I11" s="380"/>
      <c r="J11" s="380"/>
      <c r="K11" s="380"/>
      <c r="L11" s="380"/>
      <c r="M11" s="380"/>
      <c r="N11" s="380"/>
      <c r="O11" s="380"/>
      <c r="P11" s="380"/>
      <c r="Q11" s="380"/>
      <c r="R11" s="380"/>
      <c r="S11" s="380"/>
      <c r="T11" s="380"/>
      <c r="U11" s="380"/>
      <c r="V11" s="380"/>
      <c r="W11" s="380"/>
      <c r="X11" s="380"/>
      <c r="Y11" s="380"/>
      <c r="Z11" s="380"/>
      <c r="AA11" s="380"/>
      <c r="AB11" s="380"/>
      <c r="AC11" s="380"/>
      <c r="AD11" s="380"/>
      <c r="AG11" s="183"/>
    </row>
    <row r="12" spans="2:35" s="70" customFormat="1" ht="15" customHeight="1">
      <c r="C12" s="611" t="s">
        <v>431</v>
      </c>
      <c r="D12" s="610" t="s">
        <v>7</v>
      </c>
      <c r="E12" s="380"/>
      <c r="F12" s="380"/>
      <c r="G12" s="637"/>
      <c r="H12" s="379"/>
      <c r="I12" s="380"/>
      <c r="J12" s="629" t="s">
        <v>13</v>
      </c>
      <c r="K12" s="629" t="s">
        <v>13</v>
      </c>
      <c r="L12" s="380"/>
      <c r="M12" s="629" t="s">
        <v>14</v>
      </c>
      <c r="N12" s="618" t="s">
        <v>12</v>
      </c>
      <c r="O12" s="619"/>
      <c r="P12" s="619"/>
      <c r="Q12" s="619"/>
      <c r="R12" s="620"/>
      <c r="S12" s="380"/>
      <c r="T12" s="638" t="s">
        <v>365</v>
      </c>
      <c r="U12" s="380"/>
      <c r="V12" s="380"/>
      <c r="W12" s="618" t="s">
        <v>14</v>
      </c>
      <c r="X12" s="619"/>
      <c r="Y12" s="620"/>
      <c r="Z12" s="380"/>
      <c r="AA12" s="631" t="s">
        <v>12</v>
      </c>
      <c r="AB12" s="632"/>
      <c r="AC12" s="632"/>
      <c r="AD12" s="633"/>
      <c r="AG12" s="183"/>
    </row>
    <row r="13" spans="2:35" s="70" customFormat="1" ht="14.25" customHeight="1">
      <c r="C13" s="612"/>
      <c r="D13" s="610"/>
      <c r="E13" s="382"/>
      <c r="F13" s="380"/>
      <c r="G13" s="637"/>
      <c r="H13" s="379"/>
      <c r="I13" s="380"/>
      <c r="J13" s="637"/>
      <c r="K13" s="637"/>
      <c r="L13" s="380"/>
      <c r="M13" s="637"/>
      <c r="N13" s="624"/>
      <c r="O13" s="625"/>
      <c r="P13" s="625"/>
      <c r="Q13" s="625"/>
      <c r="R13" s="626"/>
      <c r="S13" s="380"/>
      <c r="T13" s="639"/>
      <c r="U13" s="627"/>
      <c r="V13" s="380"/>
      <c r="W13" s="621"/>
      <c r="X13" s="622"/>
      <c r="Y13" s="623"/>
      <c r="Z13" s="380"/>
      <c r="AA13" s="634"/>
      <c r="AB13" s="635"/>
      <c r="AC13" s="635"/>
      <c r="AD13" s="636"/>
      <c r="AG13" s="183"/>
    </row>
    <row r="14" spans="2:35" s="70" customFormat="1" ht="13.5" hidden="1" customHeight="1">
      <c r="C14" s="612"/>
      <c r="D14" s="610"/>
      <c r="E14" s="382"/>
      <c r="F14" s="380"/>
      <c r="G14" s="637"/>
      <c r="H14" s="380"/>
      <c r="I14" s="380"/>
      <c r="J14" s="637"/>
      <c r="K14" s="637"/>
      <c r="L14" s="380"/>
      <c r="M14" s="637"/>
      <c r="N14" s="629" t="s">
        <v>4</v>
      </c>
      <c r="O14" s="629" t="s">
        <v>4</v>
      </c>
      <c r="P14" s="380"/>
      <c r="Q14" s="618" t="s">
        <v>5</v>
      </c>
      <c r="R14" s="620"/>
      <c r="S14" s="380"/>
      <c r="T14" s="639"/>
      <c r="U14" s="628"/>
      <c r="V14" s="380"/>
      <c r="W14" s="621"/>
      <c r="X14" s="622"/>
      <c r="Y14" s="623"/>
      <c r="Z14" s="380"/>
      <c r="AA14" s="627" t="s">
        <v>4</v>
      </c>
      <c r="AB14" s="380"/>
      <c r="AC14" s="380"/>
      <c r="AD14" s="627" t="s">
        <v>5</v>
      </c>
      <c r="AG14" s="183"/>
    </row>
    <row r="15" spans="2:35" s="70" customFormat="1" ht="18" customHeight="1">
      <c r="C15" s="612"/>
      <c r="D15" s="610"/>
      <c r="E15" s="382"/>
      <c r="F15" s="380"/>
      <c r="G15" s="630"/>
      <c r="H15" s="380"/>
      <c r="I15" s="380"/>
      <c r="J15" s="630"/>
      <c r="K15" s="630"/>
      <c r="L15" s="380"/>
      <c r="M15" s="630"/>
      <c r="N15" s="630"/>
      <c r="O15" s="630"/>
      <c r="P15" s="380"/>
      <c r="Q15" s="624"/>
      <c r="R15" s="626"/>
      <c r="S15" s="380"/>
      <c r="T15" s="640"/>
      <c r="U15" s="380"/>
      <c r="V15" s="380"/>
      <c r="W15" s="624"/>
      <c r="X15" s="625"/>
      <c r="Y15" s="626"/>
      <c r="Z15" s="380"/>
      <c r="AA15" s="628"/>
      <c r="AB15" s="380"/>
      <c r="AC15" s="380"/>
      <c r="AD15" s="628"/>
      <c r="AG15" s="183"/>
    </row>
    <row r="16" spans="2:35" ht="15">
      <c r="C16" s="327" t="s">
        <v>15</v>
      </c>
      <c r="D16" s="366" t="s">
        <v>366</v>
      </c>
      <c r="E16" s="328"/>
      <c r="F16" s="71"/>
      <c r="G16" s="143">
        <v>136810000</v>
      </c>
      <c r="H16" s="143"/>
      <c r="I16" s="143"/>
      <c r="J16" s="143">
        <v>9824034</v>
      </c>
      <c r="K16" s="143"/>
      <c r="L16" s="143"/>
      <c r="M16" s="143">
        <v>9675000</v>
      </c>
      <c r="N16" s="144">
        <v>149034</v>
      </c>
      <c r="O16" s="144"/>
      <c r="P16" s="92"/>
      <c r="Q16" s="149">
        <v>1.5404031007751937</v>
      </c>
      <c r="R16" s="92"/>
      <c r="S16" s="175"/>
      <c r="T16" s="177">
        <v>106731822</v>
      </c>
      <c r="U16" s="143"/>
      <c r="V16" s="144"/>
      <c r="W16" s="180">
        <v>107053000</v>
      </c>
      <c r="X16" s="177"/>
      <c r="Y16" s="143"/>
      <c r="Z16" s="144"/>
      <c r="AA16" s="148">
        <v>-321178</v>
      </c>
      <c r="AB16" s="92"/>
      <c r="AC16" s="92"/>
      <c r="AD16" s="149">
        <v>-0.30001774821817229</v>
      </c>
      <c r="AF16" s="69">
        <v>1</v>
      </c>
      <c r="AG16" s="182" t="str">
        <f>IF(LEN(D16)&lt;3,"",IF(OR(ABS(AD16)&gt;10,ABS(AA16)&gt;10000000,AND(T16&gt;0,W16=0)),"填寫說明",""))</f>
        <v/>
      </c>
    </row>
    <row r="17" spans="3:34" ht="15">
      <c r="C17" s="344" t="s">
        <v>16</v>
      </c>
      <c r="D17" s="366" t="s">
        <v>367</v>
      </c>
      <c r="E17" s="346"/>
      <c r="F17" s="73"/>
      <c r="G17" s="145">
        <v>600000</v>
      </c>
      <c r="H17" s="145"/>
      <c r="I17" s="145"/>
      <c r="J17" s="145"/>
      <c r="K17" s="146"/>
      <c r="L17" s="146"/>
      <c r="M17" s="146">
        <v>50000</v>
      </c>
      <c r="N17" s="146">
        <v>-50000</v>
      </c>
      <c r="O17" s="146"/>
      <c r="P17" s="93"/>
      <c r="Q17" s="95">
        <v>-100</v>
      </c>
      <c r="R17" s="93"/>
      <c r="S17" s="176"/>
      <c r="T17" s="179">
        <v>168375</v>
      </c>
      <c r="U17" s="146"/>
      <c r="V17" s="146"/>
      <c r="W17" s="181">
        <v>400000</v>
      </c>
      <c r="X17" s="178"/>
      <c r="Y17" s="146"/>
      <c r="Z17" s="146"/>
      <c r="AA17" s="146">
        <v>-231625</v>
      </c>
      <c r="AB17" s="93"/>
      <c r="AC17" s="93"/>
      <c r="AD17" s="95">
        <v>-57.90625</v>
      </c>
      <c r="AF17" s="69">
        <v>4</v>
      </c>
      <c r="AG17" s="182" t="str">
        <f t="shared" ref="AG17:AG48" si="0">IF(LEN(D17)&lt;3,"",IF(OR(ABS(AD17)&gt;10,ABS(AA17)&gt;10000000,AND(T17&gt;0,W17=0)),"填寫說明",""))</f>
        <v/>
      </c>
    </row>
    <row r="18" spans="3:34" ht="15">
      <c r="C18" s="347" t="s">
        <v>17</v>
      </c>
      <c r="D18" s="366" t="s">
        <v>368</v>
      </c>
      <c r="E18" s="345"/>
      <c r="F18" s="73"/>
      <c r="G18" s="145">
        <v>600000</v>
      </c>
      <c r="H18" s="145"/>
      <c r="I18" s="145"/>
      <c r="J18" s="145"/>
      <c r="K18" s="146"/>
      <c r="L18" s="146"/>
      <c r="M18" s="146">
        <v>50000</v>
      </c>
      <c r="N18" s="146">
        <v>-50000</v>
      </c>
      <c r="O18" s="146"/>
      <c r="P18" s="93"/>
      <c r="Q18" s="95">
        <v>-100</v>
      </c>
      <c r="R18" s="93"/>
      <c r="S18" s="176"/>
      <c r="T18" s="179">
        <v>168375</v>
      </c>
      <c r="U18" s="146"/>
      <c r="V18" s="146"/>
      <c r="W18" s="181">
        <v>400000</v>
      </c>
      <c r="X18" s="178"/>
      <c r="Y18" s="146"/>
      <c r="Z18" s="146"/>
      <c r="AA18" s="146">
        <v>-231625</v>
      </c>
      <c r="AB18" s="93"/>
      <c r="AC18" s="93"/>
      <c r="AD18" s="95">
        <v>-57.90625</v>
      </c>
      <c r="AF18" s="69">
        <v>5</v>
      </c>
      <c r="AG18" s="182" t="str">
        <f t="shared" si="0"/>
        <v>填寫說明</v>
      </c>
    </row>
    <row r="19" spans="3:34" ht="15">
      <c r="C19" s="344" t="s">
        <v>18</v>
      </c>
      <c r="D19" s="366" t="s">
        <v>369</v>
      </c>
      <c r="E19" s="346"/>
      <c r="F19" s="73"/>
      <c r="G19" s="145">
        <v>62000</v>
      </c>
      <c r="H19" s="145"/>
      <c r="I19" s="145"/>
      <c r="J19" s="145">
        <v>1034</v>
      </c>
      <c r="K19" s="145"/>
      <c r="L19" s="145"/>
      <c r="M19" s="145">
        <v>2000</v>
      </c>
      <c r="N19" s="146">
        <v>-966</v>
      </c>
      <c r="O19" s="146"/>
      <c r="P19" s="93"/>
      <c r="Q19" s="95">
        <v>-48.3</v>
      </c>
      <c r="R19" s="93"/>
      <c r="S19" s="176"/>
      <c r="T19" s="179">
        <v>45845</v>
      </c>
      <c r="U19" s="145"/>
      <c r="V19" s="146"/>
      <c r="W19" s="181">
        <v>33000</v>
      </c>
      <c r="X19" s="179"/>
      <c r="Y19" s="145"/>
      <c r="Z19" s="146"/>
      <c r="AA19" s="146">
        <v>12845</v>
      </c>
      <c r="AB19" s="93"/>
      <c r="AC19" s="93"/>
      <c r="AD19" s="95">
        <v>38.924242424242422</v>
      </c>
      <c r="AF19" s="69">
        <v>6</v>
      </c>
      <c r="AG19" s="182" t="str">
        <f t="shared" si="0"/>
        <v/>
      </c>
    </row>
    <row r="20" spans="3:34" ht="15">
      <c r="C20" s="347" t="s">
        <v>370</v>
      </c>
      <c r="D20" s="366">
        <v>451</v>
      </c>
      <c r="E20" s="73"/>
      <c r="F20" s="73"/>
      <c r="G20" s="145">
        <v>12000</v>
      </c>
      <c r="H20" s="145"/>
      <c r="I20" s="145"/>
      <c r="J20" s="145">
        <v>1034</v>
      </c>
      <c r="K20" s="145"/>
      <c r="L20" s="145"/>
      <c r="M20" s="145">
        <v>2000</v>
      </c>
      <c r="N20" s="146">
        <v>-966</v>
      </c>
      <c r="O20" s="146"/>
      <c r="P20" s="93"/>
      <c r="Q20" s="95">
        <v>-48.3</v>
      </c>
      <c r="R20" s="93"/>
      <c r="S20" s="176"/>
      <c r="T20" s="361">
        <v>9734</v>
      </c>
      <c r="U20" s="145"/>
      <c r="V20" s="146"/>
      <c r="W20" s="361">
        <v>8000</v>
      </c>
      <c r="X20" s="179"/>
      <c r="Y20" s="145"/>
      <c r="Z20" s="146"/>
      <c r="AA20" s="146">
        <v>1734</v>
      </c>
      <c r="AB20" s="93"/>
      <c r="AC20" s="93"/>
      <c r="AD20" s="95">
        <v>21.675000000000001</v>
      </c>
      <c r="AF20" s="69">
        <v>7</v>
      </c>
      <c r="AG20" s="182" t="str">
        <f t="shared" si="0"/>
        <v>填寫說明</v>
      </c>
    </row>
    <row r="21" spans="3:34" ht="15">
      <c r="C21" s="347" t="s">
        <v>19</v>
      </c>
      <c r="D21" s="366" t="s">
        <v>371</v>
      </c>
      <c r="E21" s="346"/>
      <c r="F21" s="73"/>
      <c r="G21" s="145">
        <v>50000</v>
      </c>
      <c r="H21" s="145"/>
      <c r="I21" s="145"/>
      <c r="J21" s="145"/>
      <c r="K21" s="146"/>
      <c r="L21" s="146"/>
      <c r="M21" s="146"/>
      <c r="N21" s="146"/>
      <c r="O21" s="146"/>
      <c r="P21" s="93"/>
      <c r="Q21" s="95"/>
      <c r="R21" s="93"/>
      <c r="S21" s="176"/>
      <c r="T21" s="179">
        <v>36111</v>
      </c>
      <c r="U21" s="146"/>
      <c r="V21" s="146"/>
      <c r="W21" s="181">
        <v>25000</v>
      </c>
      <c r="X21" s="179"/>
      <c r="Y21" s="145"/>
      <c r="Z21" s="145"/>
      <c r="AA21" s="145">
        <v>11111</v>
      </c>
      <c r="AB21" s="93"/>
      <c r="AC21" s="95"/>
      <c r="AD21" s="95">
        <v>44.443999999999996</v>
      </c>
      <c r="AF21" s="69">
        <v>8</v>
      </c>
      <c r="AG21" s="182" t="str">
        <f t="shared" si="0"/>
        <v>填寫說明</v>
      </c>
    </row>
    <row r="22" spans="3:34" ht="15">
      <c r="C22" s="344" t="s">
        <v>372</v>
      </c>
      <c r="D22" s="366" t="s">
        <v>373</v>
      </c>
      <c r="E22" s="345"/>
      <c r="F22" s="73"/>
      <c r="G22" s="145">
        <v>136143000</v>
      </c>
      <c r="H22" s="145"/>
      <c r="I22" s="145"/>
      <c r="J22" s="145">
        <v>9623000</v>
      </c>
      <c r="K22" s="146"/>
      <c r="L22" s="146"/>
      <c r="M22" s="146">
        <v>9623000</v>
      </c>
      <c r="N22" s="146"/>
      <c r="O22" s="146"/>
      <c r="P22" s="93"/>
      <c r="Q22" s="95"/>
      <c r="R22" s="93"/>
      <c r="S22" s="176"/>
      <c r="T22" s="179">
        <v>106310052</v>
      </c>
      <c r="U22" s="146"/>
      <c r="V22" s="146"/>
      <c r="W22" s="181">
        <v>106620000</v>
      </c>
      <c r="X22" s="179"/>
      <c r="Y22" s="145"/>
      <c r="Z22" s="145"/>
      <c r="AA22" s="145">
        <v>-309948</v>
      </c>
      <c r="AB22" s="93"/>
      <c r="AC22" s="95"/>
      <c r="AD22" s="95">
        <v>-0.29070343275182892</v>
      </c>
      <c r="AF22" s="69">
        <v>9</v>
      </c>
      <c r="AG22" s="182" t="str">
        <f t="shared" si="0"/>
        <v/>
      </c>
    </row>
    <row r="23" spans="3:34" ht="15">
      <c r="C23" s="347" t="s">
        <v>21</v>
      </c>
      <c r="D23" s="366" t="s">
        <v>374</v>
      </c>
      <c r="E23" s="346"/>
      <c r="F23" s="73"/>
      <c r="G23" s="145">
        <v>136143000</v>
      </c>
      <c r="H23" s="145"/>
      <c r="I23" s="145"/>
      <c r="J23" s="145">
        <v>9623000</v>
      </c>
      <c r="K23" s="145"/>
      <c r="L23" s="145"/>
      <c r="M23" s="145">
        <v>9623000</v>
      </c>
      <c r="N23" s="145"/>
      <c r="O23" s="145"/>
      <c r="P23" s="94"/>
      <c r="Q23" s="95"/>
      <c r="R23" s="95"/>
      <c r="S23" s="176"/>
      <c r="T23" s="179">
        <v>106310052</v>
      </c>
      <c r="U23" s="145"/>
      <c r="V23" s="146"/>
      <c r="W23" s="181">
        <v>106620000</v>
      </c>
      <c r="X23" s="179"/>
      <c r="Y23" s="145"/>
      <c r="Z23" s="145"/>
      <c r="AA23" s="145">
        <v>-309948</v>
      </c>
      <c r="AB23" s="93"/>
      <c r="AC23" s="95"/>
      <c r="AD23" s="95">
        <v>-0.29070343275182892</v>
      </c>
      <c r="AF23" s="69">
        <v>10</v>
      </c>
      <c r="AG23" s="182" t="str">
        <f t="shared" si="0"/>
        <v/>
      </c>
    </row>
    <row r="24" spans="3:34" ht="15">
      <c r="C24" s="141" t="s">
        <v>183</v>
      </c>
      <c r="D24" s="366" t="s">
        <v>375</v>
      </c>
      <c r="E24" s="73"/>
      <c r="F24" s="73"/>
      <c r="G24" s="145">
        <v>5000</v>
      </c>
      <c r="H24" s="145"/>
      <c r="I24" s="145"/>
      <c r="J24" s="145">
        <v>200000</v>
      </c>
      <c r="K24" s="145"/>
      <c r="L24" s="145"/>
      <c r="M24" s="145"/>
      <c r="N24" s="145">
        <v>200000</v>
      </c>
      <c r="O24" s="145"/>
      <c r="P24" s="94"/>
      <c r="Q24" s="95"/>
      <c r="R24" s="95"/>
      <c r="S24" s="176"/>
      <c r="T24" s="179">
        <v>207550</v>
      </c>
      <c r="U24" s="145"/>
      <c r="V24" s="146"/>
      <c r="W24" s="181"/>
      <c r="X24" s="179"/>
      <c r="Y24" s="145"/>
      <c r="Z24" s="145"/>
      <c r="AA24" s="145">
        <v>207550</v>
      </c>
      <c r="AB24" s="93"/>
      <c r="AC24" s="95"/>
      <c r="AD24" s="95"/>
      <c r="AF24" s="69">
        <v>11</v>
      </c>
      <c r="AG24" s="182" t="str">
        <f t="shared" si="0"/>
        <v/>
      </c>
    </row>
    <row r="25" spans="3:34" ht="15">
      <c r="C25" s="142" t="s">
        <v>376</v>
      </c>
      <c r="D25" s="366" t="s">
        <v>377</v>
      </c>
      <c r="E25" s="73"/>
      <c r="F25" s="73"/>
      <c r="G25" s="145">
        <v>5000</v>
      </c>
      <c r="H25" s="145"/>
      <c r="I25" s="145"/>
      <c r="J25" s="145">
        <v>200000</v>
      </c>
      <c r="K25" s="145"/>
      <c r="L25" s="145"/>
      <c r="M25" s="145"/>
      <c r="N25" s="145">
        <v>200000</v>
      </c>
      <c r="O25" s="145"/>
      <c r="P25" s="94"/>
      <c r="Q25" s="95"/>
      <c r="R25" s="95"/>
      <c r="S25" s="176"/>
      <c r="T25" s="179">
        <v>207550</v>
      </c>
      <c r="U25" s="145"/>
      <c r="V25" s="146"/>
      <c r="W25" s="181"/>
      <c r="X25" s="179"/>
      <c r="Y25" s="145"/>
      <c r="Z25" s="145"/>
      <c r="AA25" s="145">
        <v>207550</v>
      </c>
      <c r="AB25" s="93"/>
      <c r="AC25" s="95"/>
      <c r="AD25" s="95"/>
      <c r="AF25" s="69">
        <v>12</v>
      </c>
      <c r="AG25" s="182" t="str">
        <f t="shared" si="0"/>
        <v>填寫說明</v>
      </c>
    </row>
    <row r="26" spans="3:34" ht="15">
      <c r="C26" s="137" t="s">
        <v>166</v>
      </c>
      <c r="D26" s="366" t="s">
        <v>378</v>
      </c>
      <c r="E26" s="73"/>
      <c r="F26" s="73"/>
      <c r="G26" s="145">
        <v>138421000</v>
      </c>
      <c r="H26" s="145"/>
      <c r="I26" s="145"/>
      <c r="J26" s="145">
        <v>21391587</v>
      </c>
      <c r="K26" s="145"/>
      <c r="L26" s="145"/>
      <c r="M26" s="146">
        <v>9675000</v>
      </c>
      <c r="N26" s="145">
        <v>11716587</v>
      </c>
      <c r="O26" s="145"/>
      <c r="P26" s="94"/>
      <c r="Q26" s="95">
        <v>121.10167441860466</v>
      </c>
      <c r="R26" s="93"/>
      <c r="S26" s="93"/>
      <c r="T26" s="145">
        <v>108261197</v>
      </c>
      <c r="U26" s="145"/>
      <c r="V26" s="146"/>
      <c r="W26" s="145">
        <v>108664000</v>
      </c>
      <c r="X26" s="145"/>
      <c r="Y26" s="145"/>
      <c r="Z26" s="145"/>
      <c r="AA26" s="145">
        <v>-402803</v>
      </c>
      <c r="AB26" s="93"/>
      <c r="AC26" s="95"/>
      <c r="AD26" s="95">
        <v>-0.37068670396819559</v>
      </c>
      <c r="AF26" s="69">
        <v>13</v>
      </c>
      <c r="AG26" s="182" t="str">
        <f t="shared" si="0"/>
        <v/>
      </c>
    </row>
    <row r="27" spans="3:34" ht="15">
      <c r="C27" s="141" t="s">
        <v>22</v>
      </c>
      <c r="D27" s="366" t="s">
        <v>379</v>
      </c>
      <c r="E27" s="137"/>
      <c r="F27" s="73"/>
      <c r="G27" s="145">
        <v>138221000</v>
      </c>
      <c r="H27" s="145"/>
      <c r="I27" s="145"/>
      <c r="J27" s="145">
        <v>21391587</v>
      </c>
      <c r="K27" s="145"/>
      <c r="L27" s="145"/>
      <c r="M27" s="146">
        <v>9675000</v>
      </c>
      <c r="N27" s="145">
        <v>11716587</v>
      </c>
      <c r="O27" s="145"/>
      <c r="P27" s="94"/>
      <c r="Q27" s="95">
        <v>121.10167441860466</v>
      </c>
      <c r="R27" s="93"/>
      <c r="S27" s="93"/>
      <c r="T27" s="145">
        <v>108184197</v>
      </c>
      <c r="U27" s="145"/>
      <c r="V27" s="146"/>
      <c r="W27" s="145">
        <v>108564000</v>
      </c>
      <c r="X27" s="145"/>
      <c r="Y27" s="145"/>
      <c r="Z27" s="145"/>
      <c r="AA27" s="145">
        <v>-379803</v>
      </c>
      <c r="AB27" s="93"/>
      <c r="AC27" s="95"/>
      <c r="AD27" s="95">
        <v>-0.34984248922294681</v>
      </c>
      <c r="AF27" s="69">
        <v>14</v>
      </c>
      <c r="AG27" s="182" t="str">
        <f t="shared" si="0"/>
        <v/>
      </c>
    </row>
    <row r="28" spans="3:34" ht="15">
      <c r="C28" s="142" t="s">
        <v>434</v>
      </c>
      <c r="D28" s="366">
        <v>532</v>
      </c>
      <c r="E28" s="137"/>
      <c r="F28" s="73"/>
      <c r="G28" s="145">
        <v>138221000</v>
      </c>
      <c r="H28" s="145"/>
      <c r="I28" s="145"/>
      <c r="J28" s="145">
        <v>21391587</v>
      </c>
      <c r="K28" s="145"/>
      <c r="L28" s="145"/>
      <c r="M28" s="146">
        <v>9675000</v>
      </c>
      <c r="N28" s="145">
        <v>11716587</v>
      </c>
      <c r="O28" s="145"/>
      <c r="P28" s="94"/>
      <c r="Q28" s="95">
        <v>121.10167441860466</v>
      </c>
      <c r="R28" s="93"/>
      <c r="S28" s="93"/>
      <c r="T28" s="145">
        <v>108184197</v>
      </c>
      <c r="U28" s="145"/>
      <c r="V28" s="146"/>
      <c r="W28" s="145">
        <v>108564000</v>
      </c>
      <c r="X28" s="145"/>
      <c r="Y28" s="145"/>
      <c r="Z28" s="145"/>
      <c r="AA28" s="145">
        <v>-379803</v>
      </c>
      <c r="AB28" s="93"/>
      <c r="AC28" s="95"/>
      <c r="AD28" s="95">
        <v>-0.34984248922294681</v>
      </c>
      <c r="AF28" s="69">
        <v>15</v>
      </c>
      <c r="AG28" s="182" t="str">
        <f t="shared" si="0"/>
        <v/>
      </c>
      <c r="AH28" s="182">
        <f t="shared" ref="AH28:AH31" si="1">IF(AA28&gt;0,"超支",0)</f>
        <v>0</v>
      </c>
    </row>
    <row r="29" spans="3:34" ht="15">
      <c r="C29" s="141" t="s">
        <v>23</v>
      </c>
      <c r="D29" s="366" t="s">
        <v>450</v>
      </c>
      <c r="E29" s="137"/>
      <c r="F29" s="73"/>
      <c r="G29" s="145">
        <v>200000</v>
      </c>
      <c r="H29" s="145"/>
      <c r="I29" s="145"/>
      <c r="J29" s="145"/>
      <c r="K29" s="145"/>
      <c r="L29" s="145"/>
      <c r="M29" s="146"/>
      <c r="N29" s="145"/>
      <c r="O29" s="145"/>
      <c r="P29" s="94"/>
      <c r="Q29" s="95"/>
      <c r="R29" s="93"/>
      <c r="S29" s="93"/>
      <c r="T29" s="145">
        <v>77000</v>
      </c>
      <c r="U29" s="145"/>
      <c r="V29" s="146"/>
      <c r="W29" s="145">
        <v>100000</v>
      </c>
      <c r="X29" s="145"/>
      <c r="Y29" s="145"/>
      <c r="Z29" s="145"/>
      <c r="AA29" s="145">
        <v>-23000</v>
      </c>
      <c r="AB29" s="93"/>
      <c r="AC29" s="95"/>
      <c r="AD29" s="95">
        <v>-23</v>
      </c>
      <c r="AF29" s="69">
        <v>16</v>
      </c>
      <c r="AG29" s="182" t="str">
        <f t="shared" si="0"/>
        <v/>
      </c>
      <c r="AH29" s="182"/>
    </row>
    <row r="30" spans="3:34" ht="15">
      <c r="C30" s="142" t="s">
        <v>48</v>
      </c>
      <c r="D30" s="366" t="s">
        <v>451</v>
      </c>
      <c r="E30" s="137"/>
      <c r="F30" s="73"/>
      <c r="G30" s="145">
        <v>50000</v>
      </c>
      <c r="H30" s="145"/>
      <c r="I30" s="145"/>
      <c r="J30" s="145"/>
      <c r="K30" s="145"/>
      <c r="L30" s="145"/>
      <c r="M30" s="146"/>
      <c r="N30" s="145"/>
      <c r="O30" s="145"/>
      <c r="P30" s="94"/>
      <c r="Q30" s="95"/>
      <c r="R30" s="93"/>
      <c r="S30" s="93"/>
      <c r="T30" s="145">
        <v>32000</v>
      </c>
      <c r="U30" s="145"/>
      <c r="V30" s="146"/>
      <c r="W30" s="145"/>
      <c r="X30" s="145"/>
      <c r="Y30" s="145"/>
      <c r="Z30" s="145"/>
      <c r="AA30" s="145">
        <v>32000</v>
      </c>
      <c r="AB30" s="93"/>
      <c r="AC30" s="95"/>
      <c r="AD30" s="95"/>
      <c r="AF30" s="69">
        <v>17</v>
      </c>
      <c r="AG30" s="182" t="str">
        <f t="shared" si="0"/>
        <v>填寫說明</v>
      </c>
      <c r="AH30" s="182" t="str">
        <f t="shared" si="1"/>
        <v>超支</v>
      </c>
    </row>
    <row r="31" spans="3:34" ht="15">
      <c r="C31" s="142" t="s">
        <v>452</v>
      </c>
      <c r="D31" s="366" t="s">
        <v>453</v>
      </c>
      <c r="E31" s="137"/>
      <c r="F31" s="73"/>
      <c r="G31" s="145">
        <v>150000</v>
      </c>
      <c r="H31" s="145"/>
      <c r="I31" s="145"/>
      <c r="J31" s="145"/>
      <c r="K31" s="145"/>
      <c r="L31" s="145"/>
      <c r="M31" s="146"/>
      <c r="N31" s="145"/>
      <c r="O31" s="145"/>
      <c r="P31" s="94"/>
      <c r="Q31" s="95"/>
      <c r="R31" s="93"/>
      <c r="S31" s="93"/>
      <c r="T31" s="145">
        <v>45000</v>
      </c>
      <c r="U31" s="145"/>
      <c r="V31" s="146"/>
      <c r="W31" s="145">
        <v>100000</v>
      </c>
      <c r="X31" s="145"/>
      <c r="Y31" s="145"/>
      <c r="Z31" s="145"/>
      <c r="AA31" s="145">
        <v>-55000</v>
      </c>
      <c r="AB31" s="93"/>
      <c r="AC31" s="95"/>
      <c r="AD31" s="95">
        <v>-55</v>
      </c>
      <c r="AF31" s="69">
        <v>18</v>
      </c>
      <c r="AG31" s="182" t="str">
        <f t="shared" si="0"/>
        <v>填寫說明</v>
      </c>
      <c r="AH31" s="182">
        <f t="shared" si="1"/>
        <v>0</v>
      </c>
    </row>
    <row r="32" spans="3:34" ht="15">
      <c r="C32" s="137" t="s">
        <v>165</v>
      </c>
      <c r="D32" s="366" t="s">
        <v>380</v>
      </c>
      <c r="E32" s="73"/>
      <c r="F32" s="73"/>
      <c r="G32" s="145">
        <v>-1611000</v>
      </c>
      <c r="H32" s="145"/>
      <c r="I32" s="145"/>
      <c r="J32" s="145">
        <v>-11567553</v>
      </c>
      <c r="K32" s="146"/>
      <c r="L32" s="146"/>
      <c r="M32" s="146"/>
      <c r="N32" s="146">
        <v>-11567553</v>
      </c>
      <c r="O32" s="146"/>
      <c r="P32" s="93"/>
      <c r="Q32" s="95"/>
      <c r="R32" s="93"/>
      <c r="S32" s="93"/>
      <c r="T32" s="145">
        <v>-1529375</v>
      </c>
      <c r="U32" s="145"/>
      <c r="V32" s="146"/>
      <c r="W32" s="145">
        <v>-1611000</v>
      </c>
      <c r="X32" s="145"/>
      <c r="Y32" s="145"/>
      <c r="Z32" s="145"/>
      <c r="AA32" s="145">
        <v>81625</v>
      </c>
      <c r="AB32" s="93"/>
      <c r="AC32" s="95"/>
      <c r="AD32" s="95">
        <v>-5.0667287399130974</v>
      </c>
      <c r="AF32" s="69">
        <v>19</v>
      </c>
      <c r="AG32" s="182" t="str">
        <f t="shared" si="0"/>
        <v/>
      </c>
      <c r="AH32" s="182">
        <f>IF(AA32&lt;0,"實際數超過累計預算數",0)</f>
        <v>0</v>
      </c>
    </row>
    <row r="33" spans="3:33" ht="15">
      <c r="C33" s="137" t="s">
        <v>24</v>
      </c>
      <c r="D33" s="366" t="s">
        <v>381</v>
      </c>
      <c r="E33" s="73"/>
      <c r="F33" s="73"/>
      <c r="G33" s="145">
        <v>4894104</v>
      </c>
      <c r="H33" s="145"/>
      <c r="I33" s="145"/>
      <c r="J33" s="145"/>
      <c r="K33" s="146"/>
      <c r="L33" s="146"/>
      <c r="M33" s="146"/>
      <c r="N33" s="146"/>
      <c r="O33" s="146"/>
      <c r="P33" s="93"/>
      <c r="Q33" s="95"/>
      <c r="R33" s="93"/>
      <c r="S33" s="93"/>
      <c r="T33" s="145">
        <v>8411034</v>
      </c>
      <c r="U33" s="145"/>
      <c r="V33" s="146"/>
      <c r="W33" s="145">
        <v>4894104</v>
      </c>
      <c r="X33" s="145"/>
      <c r="Y33" s="145"/>
      <c r="Z33" s="145"/>
      <c r="AA33" s="145">
        <v>3516930</v>
      </c>
      <c r="AB33" s="93"/>
      <c r="AC33" s="95"/>
      <c r="AD33" s="95">
        <v>71.860548938069144</v>
      </c>
      <c r="AG33" s="182" t="str">
        <f t="shared" si="0"/>
        <v/>
      </c>
    </row>
    <row r="34" spans="3:33" ht="15">
      <c r="C34" s="72" t="s">
        <v>25</v>
      </c>
      <c r="D34" s="366">
        <v>72</v>
      </c>
      <c r="E34" s="73"/>
      <c r="F34" s="73"/>
      <c r="G34" s="145"/>
      <c r="H34" s="145"/>
      <c r="I34" s="145"/>
      <c r="J34" s="145"/>
      <c r="K34" s="146"/>
      <c r="L34" s="146"/>
      <c r="M34" s="146"/>
      <c r="N34" s="146"/>
      <c r="O34" s="146"/>
      <c r="P34" s="93"/>
      <c r="Q34" s="95"/>
      <c r="R34" s="93"/>
      <c r="S34" s="93"/>
      <c r="T34" s="145"/>
      <c r="U34" s="145"/>
      <c r="V34" s="146"/>
      <c r="W34" s="145"/>
      <c r="X34" s="145"/>
      <c r="Y34" s="145"/>
      <c r="Z34" s="145"/>
      <c r="AA34" s="145"/>
      <c r="AB34" s="93"/>
      <c r="AC34" s="95"/>
      <c r="AD34" s="95"/>
      <c r="AG34" s="182" t="str">
        <f t="shared" si="0"/>
        <v/>
      </c>
    </row>
    <row r="35" spans="3:33" ht="15">
      <c r="C35" s="72" t="s">
        <v>26</v>
      </c>
      <c r="D35" s="366" t="s">
        <v>382</v>
      </c>
      <c r="E35" s="73"/>
      <c r="F35" s="73"/>
      <c r="G35" s="145">
        <v>3283104</v>
      </c>
      <c r="H35" s="145"/>
      <c r="I35" s="145"/>
      <c r="J35" s="145"/>
      <c r="K35" s="146"/>
      <c r="L35" s="146"/>
      <c r="M35" s="146"/>
      <c r="N35" s="146"/>
      <c r="O35" s="146"/>
      <c r="P35" s="93"/>
      <c r="Q35" s="95"/>
      <c r="R35" s="93"/>
      <c r="S35" s="93"/>
      <c r="T35" s="145">
        <v>6881659</v>
      </c>
      <c r="U35" s="145"/>
      <c r="V35" s="146"/>
      <c r="W35" s="145">
        <v>3283104</v>
      </c>
      <c r="X35" s="145"/>
      <c r="Y35" s="145"/>
      <c r="Z35" s="145"/>
      <c r="AA35" s="145">
        <v>3598555</v>
      </c>
      <c r="AB35" s="93"/>
      <c r="AC35" s="95"/>
      <c r="AD35" s="95">
        <v>109.60831578896068</v>
      </c>
      <c r="AG35" s="182" t="str">
        <f t="shared" si="0"/>
        <v/>
      </c>
    </row>
    <row r="36" spans="3:33" ht="15" hidden="1" customHeight="1">
      <c r="C36" s="72"/>
      <c r="D36" s="367"/>
      <c r="E36" s="73"/>
      <c r="F36" s="73"/>
      <c r="G36" s="146"/>
      <c r="H36" s="146"/>
      <c r="I36" s="146"/>
      <c r="J36" s="146"/>
      <c r="K36" s="146"/>
      <c r="L36" s="146"/>
      <c r="M36" s="146"/>
      <c r="N36" s="146"/>
      <c r="O36" s="146"/>
      <c r="P36" s="93"/>
      <c r="Q36" s="93"/>
      <c r="R36" s="93"/>
      <c r="S36" s="93"/>
      <c r="T36" s="146"/>
      <c r="U36" s="146"/>
      <c r="V36" s="146"/>
      <c r="W36" s="146"/>
      <c r="X36" s="146"/>
      <c r="Y36" s="146"/>
      <c r="Z36" s="146"/>
      <c r="AA36" s="146"/>
      <c r="AB36" s="93"/>
      <c r="AC36" s="93"/>
      <c r="AD36" s="93"/>
      <c r="AG36" s="182" t="str">
        <f t="shared" si="0"/>
        <v/>
      </c>
    </row>
    <row r="37" spans="3:33" ht="15" hidden="1" customHeight="1">
      <c r="C37" s="72"/>
      <c r="D37" s="367"/>
      <c r="E37" s="73"/>
      <c r="F37" s="73"/>
      <c r="G37" s="146"/>
      <c r="H37" s="146"/>
      <c r="I37" s="146"/>
      <c r="J37" s="146"/>
      <c r="K37" s="146"/>
      <c r="L37" s="146"/>
      <c r="M37" s="146"/>
      <c r="N37" s="146"/>
      <c r="O37" s="146"/>
      <c r="P37" s="93"/>
      <c r="Q37" s="93"/>
      <c r="R37" s="93"/>
      <c r="S37" s="93"/>
      <c r="T37" s="146"/>
      <c r="U37" s="146"/>
      <c r="V37" s="146"/>
      <c r="W37" s="146"/>
      <c r="X37" s="146"/>
      <c r="Y37" s="146"/>
      <c r="Z37" s="146"/>
      <c r="AA37" s="146"/>
      <c r="AB37" s="93"/>
      <c r="AC37" s="93"/>
      <c r="AD37" s="93"/>
      <c r="AG37" s="182" t="str">
        <f t="shared" si="0"/>
        <v/>
      </c>
    </row>
    <row r="38" spans="3:33" ht="15" hidden="1" customHeight="1">
      <c r="C38" s="72"/>
      <c r="D38" s="367"/>
      <c r="E38" s="73"/>
      <c r="F38" s="73"/>
      <c r="G38" s="146"/>
      <c r="H38" s="146"/>
      <c r="I38" s="146"/>
      <c r="J38" s="146"/>
      <c r="K38" s="146"/>
      <c r="L38" s="146"/>
      <c r="M38" s="146"/>
      <c r="N38" s="146"/>
      <c r="O38" s="146"/>
      <c r="P38" s="93"/>
      <c r="Q38" s="93"/>
      <c r="R38" s="93"/>
      <c r="S38" s="93"/>
      <c r="T38" s="146"/>
      <c r="U38" s="146"/>
      <c r="V38" s="146"/>
      <c r="W38" s="146"/>
      <c r="X38" s="146"/>
      <c r="Y38" s="146"/>
      <c r="Z38" s="146"/>
      <c r="AA38" s="146"/>
      <c r="AB38" s="93"/>
      <c r="AC38" s="93"/>
      <c r="AD38" s="93"/>
      <c r="AG38" s="182" t="str">
        <f t="shared" si="0"/>
        <v/>
      </c>
    </row>
    <row r="39" spans="3:33" ht="15" hidden="1" customHeight="1">
      <c r="C39" s="72"/>
      <c r="D39" s="367"/>
      <c r="E39" s="73"/>
      <c r="F39" s="73"/>
      <c r="G39" s="146"/>
      <c r="H39" s="146"/>
      <c r="I39" s="146"/>
      <c r="J39" s="146"/>
      <c r="K39" s="146"/>
      <c r="L39" s="146"/>
      <c r="M39" s="146"/>
      <c r="N39" s="146"/>
      <c r="O39" s="146"/>
      <c r="P39" s="93"/>
      <c r="Q39" s="93"/>
      <c r="R39" s="93"/>
      <c r="S39" s="93"/>
      <c r="T39" s="146"/>
      <c r="U39" s="146"/>
      <c r="V39" s="146"/>
      <c r="W39" s="146"/>
      <c r="X39" s="146"/>
      <c r="Y39" s="146"/>
      <c r="Z39" s="146"/>
      <c r="AA39" s="146"/>
      <c r="AB39" s="93"/>
      <c r="AC39" s="93"/>
      <c r="AD39" s="93"/>
      <c r="AG39" s="182" t="str">
        <f t="shared" si="0"/>
        <v/>
      </c>
    </row>
    <row r="40" spans="3:33" ht="15" hidden="1" customHeight="1">
      <c r="C40" s="72"/>
      <c r="D40" s="367"/>
      <c r="E40" s="73"/>
      <c r="F40" s="73"/>
      <c r="G40" s="146"/>
      <c r="H40" s="146"/>
      <c r="I40" s="146"/>
      <c r="J40" s="146"/>
      <c r="K40" s="146"/>
      <c r="L40" s="146"/>
      <c r="M40" s="146"/>
      <c r="N40" s="146"/>
      <c r="O40" s="146"/>
      <c r="P40" s="93"/>
      <c r="Q40" s="93"/>
      <c r="R40" s="93"/>
      <c r="S40" s="93"/>
      <c r="T40" s="146"/>
      <c r="U40" s="146"/>
      <c r="V40" s="146"/>
      <c r="W40" s="146"/>
      <c r="X40" s="146"/>
      <c r="Y40" s="146"/>
      <c r="Z40" s="146"/>
      <c r="AA40" s="146"/>
      <c r="AB40" s="93"/>
      <c r="AC40" s="93"/>
      <c r="AD40" s="93"/>
      <c r="AG40" s="182" t="str">
        <f t="shared" si="0"/>
        <v/>
      </c>
    </row>
    <row r="41" spans="3:33" ht="15" hidden="1" customHeight="1">
      <c r="C41" s="72"/>
      <c r="D41" s="367"/>
      <c r="E41" s="73"/>
      <c r="F41" s="73"/>
      <c r="G41" s="146"/>
      <c r="H41" s="146"/>
      <c r="I41" s="146"/>
      <c r="J41" s="146"/>
      <c r="K41" s="146"/>
      <c r="L41" s="146"/>
      <c r="M41" s="146"/>
      <c r="N41" s="146"/>
      <c r="O41" s="146"/>
      <c r="P41" s="93"/>
      <c r="Q41" s="93"/>
      <c r="R41" s="93"/>
      <c r="S41" s="93"/>
      <c r="T41" s="146"/>
      <c r="U41" s="146"/>
      <c r="V41" s="146"/>
      <c r="W41" s="146"/>
      <c r="X41" s="146"/>
      <c r="Y41" s="146"/>
      <c r="Z41" s="146"/>
      <c r="AA41" s="146"/>
      <c r="AB41" s="93"/>
      <c r="AC41" s="93"/>
      <c r="AD41" s="93"/>
      <c r="AG41" s="182" t="str">
        <f t="shared" si="0"/>
        <v/>
      </c>
    </row>
    <row r="42" spans="3:33" ht="15" hidden="1" customHeight="1">
      <c r="C42" s="72"/>
      <c r="D42" s="367"/>
      <c r="E42" s="73"/>
      <c r="F42" s="73"/>
      <c r="G42" s="146"/>
      <c r="H42" s="146"/>
      <c r="I42" s="146"/>
      <c r="J42" s="146"/>
      <c r="K42" s="146"/>
      <c r="L42" s="146"/>
      <c r="M42" s="146"/>
      <c r="N42" s="146"/>
      <c r="O42" s="146"/>
      <c r="P42" s="93"/>
      <c r="Q42" s="93"/>
      <c r="R42" s="93"/>
      <c r="S42" s="93"/>
      <c r="T42" s="146"/>
      <c r="U42" s="146"/>
      <c r="V42" s="146"/>
      <c r="W42" s="146"/>
      <c r="X42" s="146"/>
      <c r="Y42" s="146"/>
      <c r="Z42" s="146"/>
      <c r="AA42" s="146"/>
      <c r="AB42" s="93"/>
      <c r="AC42" s="93"/>
      <c r="AD42" s="93"/>
      <c r="AG42" s="182" t="str">
        <f t="shared" si="0"/>
        <v/>
      </c>
    </row>
    <row r="43" spans="3:33" ht="15" hidden="1" customHeight="1">
      <c r="C43" s="72"/>
      <c r="D43" s="367"/>
      <c r="E43" s="73"/>
      <c r="F43" s="73"/>
      <c r="G43" s="146"/>
      <c r="H43" s="146"/>
      <c r="I43" s="146"/>
      <c r="J43" s="146"/>
      <c r="K43" s="146"/>
      <c r="L43" s="146"/>
      <c r="M43" s="146"/>
      <c r="N43" s="146"/>
      <c r="O43" s="146"/>
      <c r="P43" s="93"/>
      <c r="Q43" s="93"/>
      <c r="R43" s="93"/>
      <c r="S43" s="93"/>
      <c r="T43" s="146"/>
      <c r="U43" s="146"/>
      <c r="V43" s="146"/>
      <c r="W43" s="146"/>
      <c r="X43" s="146"/>
      <c r="Y43" s="146"/>
      <c r="Z43" s="146"/>
      <c r="AA43" s="146"/>
      <c r="AB43" s="93"/>
      <c r="AC43" s="93"/>
      <c r="AD43" s="93"/>
      <c r="AG43" s="182" t="str">
        <f t="shared" si="0"/>
        <v/>
      </c>
    </row>
    <row r="44" spans="3:33" ht="15" hidden="1" customHeight="1">
      <c r="C44" s="72"/>
      <c r="D44" s="367"/>
      <c r="E44" s="73"/>
      <c r="F44" s="73"/>
      <c r="G44" s="146"/>
      <c r="H44" s="146"/>
      <c r="I44" s="146"/>
      <c r="J44" s="146"/>
      <c r="K44" s="146"/>
      <c r="L44" s="146"/>
      <c r="M44" s="146"/>
      <c r="N44" s="146"/>
      <c r="O44" s="146"/>
      <c r="P44" s="93"/>
      <c r="Q44" s="93"/>
      <c r="R44" s="93"/>
      <c r="S44" s="93"/>
      <c r="T44" s="146"/>
      <c r="U44" s="146"/>
      <c r="V44" s="146"/>
      <c r="W44" s="146"/>
      <c r="X44" s="146"/>
      <c r="Y44" s="146"/>
      <c r="Z44" s="146"/>
      <c r="AA44" s="146"/>
      <c r="AB44" s="93"/>
      <c r="AC44" s="93"/>
      <c r="AD44" s="93"/>
      <c r="AG44" s="182" t="str">
        <f t="shared" si="0"/>
        <v/>
      </c>
    </row>
    <row r="45" spans="3:33" ht="15" hidden="1" customHeight="1">
      <c r="C45" s="72"/>
      <c r="D45" s="367"/>
      <c r="E45" s="73"/>
      <c r="F45" s="73"/>
      <c r="G45" s="146"/>
      <c r="H45" s="146"/>
      <c r="I45" s="146"/>
      <c r="J45" s="146"/>
      <c r="K45" s="146"/>
      <c r="L45" s="146"/>
      <c r="M45" s="146"/>
      <c r="N45" s="146"/>
      <c r="O45" s="146"/>
      <c r="P45" s="93"/>
      <c r="Q45" s="93"/>
      <c r="R45" s="93"/>
      <c r="S45" s="93"/>
      <c r="T45" s="146"/>
      <c r="U45" s="146"/>
      <c r="V45" s="146"/>
      <c r="W45" s="146"/>
      <c r="X45" s="146"/>
      <c r="Y45" s="146"/>
      <c r="Z45" s="146"/>
      <c r="AA45" s="146"/>
      <c r="AB45" s="93"/>
      <c r="AC45" s="93"/>
      <c r="AD45" s="93"/>
      <c r="AG45" s="182" t="str">
        <f t="shared" si="0"/>
        <v/>
      </c>
    </row>
    <row r="46" spans="3:33" ht="15" hidden="1" customHeight="1">
      <c r="C46" s="72"/>
      <c r="D46" s="367"/>
      <c r="E46" s="73"/>
      <c r="F46" s="73"/>
      <c r="G46" s="146"/>
      <c r="H46" s="146"/>
      <c r="I46" s="146"/>
      <c r="J46" s="146"/>
      <c r="K46" s="146"/>
      <c r="L46" s="146"/>
      <c r="M46" s="146"/>
      <c r="N46" s="146"/>
      <c r="O46" s="146"/>
      <c r="P46" s="93"/>
      <c r="Q46" s="93"/>
      <c r="R46" s="93"/>
      <c r="S46" s="93"/>
      <c r="T46" s="146"/>
      <c r="U46" s="146"/>
      <c r="V46" s="146"/>
      <c r="W46" s="146"/>
      <c r="X46" s="146"/>
      <c r="Y46" s="146"/>
      <c r="Z46" s="146"/>
      <c r="AA46" s="146"/>
      <c r="AB46" s="93"/>
      <c r="AC46" s="93"/>
      <c r="AD46" s="93"/>
      <c r="AG46" s="182" t="str">
        <f t="shared" si="0"/>
        <v/>
      </c>
    </row>
    <row r="47" spans="3:33" ht="15">
      <c r="C47" s="72"/>
      <c r="D47" s="367"/>
      <c r="E47" s="73"/>
      <c r="F47" s="73"/>
      <c r="G47" s="146"/>
      <c r="H47" s="146"/>
      <c r="I47" s="146"/>
      <c r="J47" s="146"/>
      <c r="K47" s="146"/>
      <c r="L47" s="146"/>
      <c r="M47" s="146"/>
      <c r="N47" s="146"/>
      <c r="O47" s="146"/>
      <c r="P47" s="93"/>
      <c r="Q47" s="93"/>
      <c r="R47" s="93"/>
      <c r="S47" s="93"/>
      <c r="T47" s="146"/>
      <c r="U47" s="146"/>
      <c r="V47" s="146"/>
      <c r="W47" s="146"/>
      <c r="X47" s="146"/>
      <c r="Y47" s="146"/>
      <c r="Z47" s="146"/>
      <c r="AA47" s="146"/>
      <c r="AB47" s="93"/>
      <c r="AC47" s="93"/>
      <c r="AD47" s="93"/>
      <c r="AG47" s="182" t="str">
        <f t="shared" si="0"/>
        <v/>
      </c>
    </row>
    <row r="48" spans="3:33" ht="15">
      <c r="C48" s="139"/>
      <c r="D48" s="368"/>
      <c r="E48" s="140"/>
      <c r="F48" s="140"/>
      <c r="G48" s="147"/>
      <c r="H48" s="147"/>
      <c r="I48" s="147"/>
      <c r="J48" s="147"/>
      <c r="K48" s="147"/>
      <c r="L48" s="147"/>
      <c r="M48" s="147"/>
      <c r="N48" s="147"/>
      <c r="O48" s="147"/>
      <c r="P48" s="96"/>
      <c r="Q48" s="96"/>
      <c r="R48" s="96"/>
      <c r="S48" s="96"/>
      <c r="T48" s="147"/>
      <c r="U48" s="147"/>
      <c r="V48" s="147"/>
      <c r="W48" s="147"/>
      <c r="X48" s="147"/>
      <c r="Y48" s="147"/>
      <c r="Z48" s="147"/>
      <c r="AA48" s="147"/>
      <c r="AB48" s="96"/>
      <c r="AC48" s="96"/>
      <c r="AD48" s="96"/>
      <c r="AG48" s="182" t="str">
        <f t="shared" si="0"/>
        <v/>
      </c>
    </row>
    <row r="49" spans="2:20" s="69" customFormat="1" ht="7.5" customHeight="1"/>
    <row r="50" spans="2:20" s="69" customFormat="1" ht="12" customHeight="1">
      <c r="B50" s="138"/>
    </row>
    <row r="51" spans="2:20" s="69" customFormat="1" ht="43.5" customHeight="1">
      <c r="T51" s="69" t="e">
        <f>VLOOKUP("銀行存款-縣庫存款",平衡!$E$13:$H$75,4,0)+VLOOKUP("零用及週轉金",平衡!$D$13:$H$75,5,0)+VLOOKUP("預付費用",平衡!$D$13:$H$75,5,0)</f>
        <v>#N/A</v>
      </c>
    </row>
  </sheetData>
  <sortState ref="A16:AM52">
    <sortCondition ref="AF16:AF52"/>
  </sortState>
  <mergeCells count="24">
    <mergeCell ref="U13:U14"/>
    <mergeCell ref="K12:K15"/>
    <mergeCell ref="T12:T15"/>
    <mergeCell ref="M12:M15"/>
    <mergeCell ref="J9:Q10"/>
    <mergeCell ref="J12:J15"/>
    <mergeCell ref="N12:R13"/>
    <mergeCell ref="N14:N15"/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</mergeCells>
  <phoneticPr fontId="10" type="noConversion"/>
  <conditionalFormatting sqref="T16:T25">
    <cfRule type="expression" dxfId="17" priority="13">
      <formula>AND(T16&gt;0,W16=0)</formula>
    </cfRule>
  </conditionalFormatting>
  <conditionalFormatting sqref="T20">
    <cfRule type="expression" dxfId="16" priority="8">
      <formula>AND(T20&gt;0,W20=0)</formula>
    </cfRule>
  </conditionalFormatting>
  <conditionalFormatting sqref="W20">
    <cfRule type="expression" dxfId="15" priority="7">
      <formula>AND(W20&gt;0,Z20=0)</formula>
    </cfRule>
  </conditionalFormatting>
  <conditionalFormatting sqref="W20">
    <cfRule type="expression" dxfId="14" priority="6">
      <formula>AND(W20&gt;0,Z20=0)</formula>
    </cfRule>
  </conditionalFormatting>
  <conditionalFormatting sqref="T16:T25">
    <cfRule type="expression" dxfId="13" priority="5">
      <formula>AND(T16&gt;0,W16=0)</formula>
    </cfRule>
  </conditionalFormatting>
  <conditionalFormatting sqref="T20">
    <cfRule type="expression" dxfId="12" priority="4">
      <formula>AND(T20&gt;0,W20=0)</formula>
    </cfRule>
  </conditionalFormatting>
  <conditionalFormatting sqref="W20">
    <cfRule type="expression" dxfId="11" priority="3">
      <formula>AND(W20&gt;0,Z20=0)</formula>
    </cfRule>
  </conditionalFormatting>
  <conditionalFormatting sqref="W20">
    <cfRule type="expression" dxfId="10" priority="2">
      <formula>AND(W20&gt;0,Z20=0)</formula>
    </cfRule>
  </conditionalFormatting>
  <conditionalFormatting sqref="T35">
    <cfRule type="cellIs" dxfId="9" priority="1" operator="notEqual">
      <formula>$T$51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6"/>
  <sheetViews>
    <sheetView showGridLines="0" showZeros="0" showOutlineSymbols="0" view="pageBreakPreview" topLeftCell="A2" zoomScaleSheetLayoutView="100" workbookViewId="0">
      <selection activeCell="C20" sqref="C20"/>
    </sheetView>
  </sheetViews>
  <sheetFormatPr defaultColWidth="6.88671875" defaultRowHeight="13.2"/>
  <cols>
    <col min="1" max="2" width="3.109375" customWidth="1"/>
    <col min="3" max="3" width="1.109375" customWidth="1"/>
    <col min="4" max="4" width="2.44140625" customWidth="1"/>
    <col min="5" max="5" width="26.33203125" customWidth="1"/>
    <col min="6" max="6" width="9.33203125" customWidth="1"/>
    <col min="7" max="7" width="8.109375" hidden="1" customWidth="1"/>
    <col min="8" max="8" width="14.44140625" customWidth="1"/>
    <col min="9" max="9" width="10.44140625" customWidth="1"/>
    <col min="10" max="10" width="2" customWidth="1"/>
    <col min="11" max="11" width="1.33203125" customWidth="1"/>
    <col min="12" max="13" width="1.5546875" customWidth="1"/>
    <col min="14" max="14" width="1.44140625" customWidth="1"/>
    <col min="15" max="15" width="28" customWidth="1"/>
    <col min="16" max="16" width="28" hidden="1" customWidth="1"/>
    <col min="17" max="17" width="9.33203125" customWidth="1"/>
    <col min="18" max="19" width="8.88671875" hidden="1" customWidth="1"/>
    <col min="20" max="20" width="6.5546875" customWidth="1"/>
    <col min="21" max="21" width="6.33203125" customWidth="1"/>
    <col min="22" max="22" width="9" customWidth="1"/>
  </cols>
  <sheetData>
    <row r="1" spans="1:22" ht="15" hidden="1" customHeight="1"/>
    <row r="2" spans="1:22" ht="22.2">
      <c r="A2" s="657" t="str">
        <f>封面!$A$4</f>
        <v>彰化縣地方教育發展基金－彰化縣彰化市民生國民小學</v>
      </c>
      <c r="B2" s="657"/>
      <c r="C2" s="657"/>
      <c r="D2" s="657"/>
      <c r="E2" s="657"/>
      <c r="F2" s="657"/>
      <c r="G2" s="657"/>
      <c r="H2" s="657"/>
      <c r="I2" s="657"/>
      <c r="J2" s="657"/>
      <c r="K2" s="657"/>
      <c r="L2" s="657"/>
      <c r="M2" s="657"/>
      <c r="N2" s="657"/>
      <c r="O2" s="657"/>
      <c r="P2" s="657"/>
      <c r="Q2" s="657"/>
      <c r="R2" s="657"/>
      <c r="S2" s="657"/>
      <c r="T2" s="657"/>
      <c r="U2" s="657"/>
      <c r="V2" s="657"/>
    </row>
    <row r="3" spans="1:22" ht="22.2">
      <c r="A3" s="659" t="s">
        <v>0</v>
      </c>
      <c r="B3" s="659"/>
      <c r="C3" s="659"/>
      <c r="D3" s="659"/>
      <c r="E3" s="659"/>
      <c r="F3" s="659"/>
      <c r="G3" s="659"/>
      <c r="H3" s="659"/>
      <c r="I3" s="659"/>
      <c r="J3" s="659"/>
      <c r="K3" s="659"/>
      <c r="L3" s="659"/>
      <c r="M3" s="659"/>
      <c r="N3" s="659"/>
      <c r="O3" s="659"/>
      <c r="P3" s="659"/>
      <c r="Q3" s="659"/>
      <c r="R3" s="659"/>
      <c r="S3" s="659"/>
      <c r="T3" s="659"/>
      <c r="U3" s="659"/>
      <c r="V3" s="659"/>
    </row>
    <row r="4" spans="1:22" ht="19.8">
      <c r="A4" s="660" t="str">
        <f>封面!$E$10&amp;封面!$H$10&amp;封面!$I$10&amp;封面!$J$10&amp;封面!$K$10&amp;封面!$O$10&amp;"日"</f>
        <v>中華民國113年8月31日</v>
      </c>
      <c r="B4" s="660"/>
      <c r="C4" s="660"/>
      <c r="D4" s="660"/>
      <c r="E4" s="660"/>
      <c r="F4" s="660"/>
      <c r="G4" s="660"/>
      <c r="H4" s="660"/>
      <c r="I4" s="660"/>
      <c r="J4" s="660"/>
      <c r="K4" s="660"/>
      <c r="L4" s="660"/>
      <c r="M4" s="660"/>
      <c r="N4" s="660"/>
      <c r="O4" s="660"/>
      <c r="P4" s="660"/>
      <c r="Q4" s="660"/>
      <c r="R4" s="660"/>
      <c r="S4" s="660"/>
      <c r="T4" s="660"/>
      <c r="U4" s="660"/>
      <c r="V4" s="660"/>
    </row>
    <row r="5" spans="1:22" ht="2.25" customHeight="1"/>
    <row r="6" spans="1:22" ht="15.75" customHeight="1">
      <c r="A6" s="658" t="s">
        <v>1</v>
      </c>
      <c r="B6" s="658"/>
      <c r="C6" s="658"/>
      <c r="D6" s="658"/>
      <c r="E6" s="658"/>
      <c r="F6" s="658"/>
      <c r="G6" s="658"/>
      <c r="H6" s="658"/>
      <c r="I6" s="658"/>
      <c r="J6" s="658"/>
      <c r="K6" s="658"/>
      <c r="L6" s="658"/>
      <c r="M6" s="658"/>
      <c r="N6" s="658"/>
      <c r="O6" s="658"/>
      <c r="P6" s="658"/>
      <c r="Q6" s="658"/>
      <c r="R6" s="658"/>
      <c r="S6" s="658"/>
      <c r="T6" s="658"/>
      <c r="U6" s="658"/>
      <c r="V6" s="658"/>
    </row>
    <row r="7" spans="1:22" ht="2.25" customHeight="1">
      <c r="A7" s="2"/>
      <c r="B7" s="2"/>
      <c r="C7" s="2"/>
      <c r="D7" s="2"/>
      <c r="E7" s="2"/>
      <c r="F7" s="2"/>
      <c r="K7" s="2"/>
      <c r="L7" s="2"/>
      <c r="M7" s="2"/>
      <c r="N7" s="2"/>
      <c r="O7" s="2"/>
      <c r="P7" s="2"/>
      <c r="Q7" s="2"/>
    </row>
    <row r="8" spans="1:22" ht="4.5" hidden="1" customHeight="1">
      <c r="A8" s="652" t="s">
        <v>2</v>
      </c>
      <c r="B8" s="652"/>
      <c r="C8" s="652"/>
      <c r="D8" s="652"/>
      <c r="E8" s="652"/>
      <c r="F8" s="652"/>
      <c r="G8" s="292"/>
      <c r="H8" s="1"/>
      <c r="I8" s="1"/>
      <c r="J8" s="372"/>
      <c r="K8" s="661" t="s">
        <v>3</v>
      </c>
      <c r="L8" s="661"/>
      <c r="M8" s="661"/>
      <c r="N8" s="661"/>
      <c r="O8" s="661"/>
      <c r="P8" s="661"/>
      <c r="Q8" s="662"/>
      <c r="R8" s="292"/>
      <c r="S8" s="292"/>
      <c r="T8" s="292"/>
      <c r="U8" s="1"/>
      <c r="V8" s="1"/>
    </row>
    <row r="9" spans="1:22" ht="18" customHeight="1">
      <c r="A9" s="652"/>
      <c r="B9" s="652"/>
      <c r="C9" s="652"/>
      <c r="D9" s="652"/>
      <c r="E9" s="652"/>
      <c r="F9" s="652"/>
      <c r="G9" s="292"/>
      <c r="H9" s="652" t="s">
        <v>4</v>
      </c>
      <c r="I9" s="652" t="s">
        <v>5</v>
      </c>
      <c r="J9" s="372"/>
      <c r="K9" s="661"/>
      <c r="L9" s="661"/>
      <c r="M9" s="661"/>
      <c r="N9" s="661"/>
      <c r="O9" s="661"/>
      <c r="P9" s="661"/>
      <c r="Q9" s="662"/>
      <c r="R9" s="292"/>
      <c r="S9" s="292"/>
      <c r="T9" s="648" t="s">
        <v>4</v>
      </c>
      <c r="U9" s="649"/>
      <c r="V9" s="652" t="s">
        <v>5</v>
      </c>
    </row>
    <row r="10" spans="1:22" ht="15" hidden="1" customHeight="1">
      <c r="A10" s="1"/>
      <c r="B10" s="1"/>
      <c r="C10" s="1"/>
      <c r="D10" s="1"/>
      <c r="E10" s="1"/>
      <c r="F10" s="1"/>
      <c r="G10" s="1"/>
      <c r="H10" s="652"/>
      <c r="I10" s="652"/>
      <c r="J10" s="1"/>
      <c r="K10" s="1"/>
      <c r="L10" s="1"/>
      <c r="M10" s="1"/>
      <c r="N10" s="1"/>
      <c r="O10" s="1"/>
      <c r="P10" s="1"/>
      <c r="Q10" s="1"/>
      <c r="R10" s="1"/>
      <c r="S10" s="1"/>
      <c r="T10" s="650"/>
      <c r="U10" s="650"/>
      <c r="V10" s="652"/>
    </row>
    <row r="11" spans="1:22" ht="18" customHeight="1">
      <c r="A11" s="652" t="s">
        <v>6</v>
      </c>
      <c r="B11" s="652"/>
      <c r="C11" s="652"/>
      <c r="D11" s="652"/>
      <c r="E11" s="652"/>
      <c r="F11" s="652" t="s">
        <v>7</v>
      </c>
      <c r="G11" s="292"/>
      <c r="H11" s="652"/>
      <c r="I11" s="652"/>
      <c r="J11" s="372"/>
      <c r="K11" s="661" t="s">
        <v>6</v>
      </c>
      <c r="L11" s="661"/>
      <c r="M11" s="661"/>
      <c r="N11" s="661"/>
      <c r="O11" s="662"/>
      <c r="P11" s="292"/>
      <c r="Q11" s="652" t="s">
        <v>7</v>
      </c>
      <c r="R11" s="292"/>
      <c r="S11" s="292"/>
      <c r="T11" s="651"/>
      <c r="U11" s="651"/>
      <c r="V11" s="652"/>
    </row>
    <row r="12" spans="1:22" ht="13.8" hidden="1">
      <c r="A12" s="652"/>
      <c r="B12" s="652"/>
      <c r="C12" s="652"/>
      <c r="D12" s="652"/>
      <c r="E12" s="652"/>
      <c r="F12" s="652"/>
      <c r="G12" s="292"/>
      <c r="H12" s="1"/>
      <c r="I12" s="1"/>
      <c r="J12" s="372"/>
      <c r="K12" s="661"/>
      <c r="L12" s="661"/>
      <c r="M12" s="661"/>
      <c r="N12" s="661"/>
      <c r="O12" s="662"/>
      <c r="P12" s="292"/>
      <c r="Q12" s="652"/>
      <c r="R12" s="292"/>
      <c r="S12" s="292"/>
      <c r="T12" s="292"/>
      <c r="U12" s="1"/>
      <c r="V12" s="1"/>
    </row>
    <row r="13" spans="1:22" ht="13.8">
      <c r="A13" s="101" t="s">
        <v>479</v>
      </c>
      <c r="B13" s="102"/>
      <c r="C13" s="342"/>
      <c r="D13" s="342"/>
      <c r="E13" s="343"/>
      <c r="F13" s="104" t="s">
        <v>480</v>
      </c>
      <c r="G13" s="104"/>
      <c r="H13" s="105">
        <v>354963402</v>
      </c>
      <c r="I13" s="288">
        <v>100</v>
      </c>
      <c r="J13" s="373" t="s">
        <v>457</v>
      </c>
      <c r="K13" s="102"/>
      <c r="L13" s="102"/>
      <c r="M13" s="102"/>
      <c r="N13" s="102"/>
      <c r="O13" s="103"/>
      <c r="P13" s="103"/>
      <c r="Q13" s="106" t="s">
        <v>532</v>
      </c>
      <c r="R13" s="104"/>
      <c r="S13" s="104"/>
      <c r="T13" s="655">
        <v>11889264</v>
      </c>
      <c r="U13" s="656"/>
      <c r="V13" s="402">
        <v>3.3494337537366738</v>
      </c>
    </row>
    <row r="14" spans="1:22" ht="13.8">
      <c r="A14" s="298"/>
      <c r="B14" s="108" t="s">
        <v>481</v>
      </c>
      <c r="C14" s="325"/>
      <c r="D14" s="325"/>
      <c r="E14" s="326"/>
      <c r="F14" s="114" t="s">
        <v>482</v>
      </c>
      <c r="G14" s="114"/>
      <c r="H14" s="111">
        <v>16707813</v>
      </c>
      <c r="I14" s="289">
        <v>4.7069114466059796</v>
      </c>
      <c r="J14" s="107"/>
      <c r="K14" s="108" t="s">
        <v>458</v>
      </c>
      <c r="L14" s="108"/>
      <c r="M14" s="108"/>
      <c r="N14" s="108"/>
      <c r="O14" s="109"/>
      <c r="P14" s="109"/>
      <c r="Q14" s="112" t="s">
        <v>533</v>
      </c>
      <c r="R14" s="114"/>
      <c r="S14" s="114"/>
      <c r="T14" s="645">
        <v>8810747</v>
      </c>
      <c r="U14" s="646"/>
      <c r="V14" s="403">
        <v>2.4821564562309439</v>
      </c>
    </row>
    <row r="15" spans="1:22" ht="13.8">
      <c r="A15" s="298"/>
      <c r="B15" s="108"/>
      <c r="C15" s="325" t="s">
        <v>483</v>
      </c>
      <c r="D15" s="325"/>
      <c r="E15" s="326"/>
      <c r="F15" s="114" t="s">
        <v>484</v>
      </c>
      <c r="G15" s="114"/>
      <c r="H15" s="111">
        <v>16469109</v>
      </c>
      <c r="I15" s="289">
        <v>4.6396639504824222</v>
      </c>
      <c r="J15" s="107"/>
      <c r="K15" s="108"/>
      <c r="L15" s="108" t="s">
        <v>459</v>
      </c>
      <c r="M15" s="108"/>
      <c r="N15" s="108"/>
      <c r="O15" s="109"/>
      <c r="P15" s="109"/>
      <c r="Q15" s="112" t="s">
        <v>534</v>
      </c>
      <c r="R15" s="114"/>
      <c r="S15" s="114"/>
      <c r="T15" s="645">
        <v>8810747</v>
      </c>
      <c r="U15" s="646"/>
      <c r="V15" s="403">
        <v>2.4821564562309439</v>
      </c>
    </row>
    <row r="16" spans="1:22" ht="13.8">
      <c r="A16" s="298"/>
      <c r="B16" s="108"/>
      <c r="C16" s="325"/>
      <c r="D16" s="325" t="s">
        <v>485</v>
      </c>
      <c r="E16" s="326"/>
      <c r="F16" s="114" t="s">
        <v>486</v>
      </c>
      <c r="G16" s="114"/>
      <c r="H16" s="111">
        <v>16409109</v>
      </c>
      <c r="I16" s="289">
        <v>4.6227607994358806</v>
      </c>
      <c r="J16" s="107"/>
      <c r="K16" s="108"/>
      <c r="L16" s="108"/>
      <c r="M16" s="108" t="s">
        <v>460</v>
      </c>
      <c r="N16" s="108"/>
      <c r="O16" s="109"/>
      <c r="P16" s="109"/>
      <c r="Q16" s="112" t="s">
        <v>535</v>
      </c>
      <c r="R16" s="114"/>
      <c r="S16" s="114"/>
      <c r="T16" s="645">
        <v>8810747</v>
      </c>
      <c r="U16" s="646"/>
      <c r="V16" s="403">
        <v>2.4821564562309439</v>
      </c>
    </row>
    <row r="17" spans="1:22" ht="13.8">
      <c r="A17" s="298"/>
      <c r="B17" s="108"/>
      <c r="C17" s="325"/>
      <c r="D17" s="325"/>
      <c r="E17" s="326" t="s">
        <v>487</v>
      </c>
      <c r="F17" s="114" t="s">
        <v>488</v>
      </c>
      <c r="G17" s="114"/>
      <c r="H17" s="111">
        <v>6821659</v>
      </c>
      <c r="I17" s="289">
        <v>1.9217922077499134</v>
      </c>
      <c r="J17" s="107"/>
      <c r="K17" s="108"/>
      <c r="L17" s="108"/>
      <c r="M17" s="108" t="s">
        <v>461</v>
      </c>
      <c r="N17" s="108"/>
      <c r="O17" s="109"/>
      <c r="P17" s="109"/>
      <c r="Q17" s="112" t="s">
        <v>536</v>
      </c>
      <c r="R17" s="114"/>
      <c r="S17" s="114"/>
      <c r="T17" s="645">
        <v>0</v>
      </c>
      <c r="U17" s="646"/>
      <c r="V17" s="403">
        <v>0</v>
      </c>
    </row>
    <row r="18" spans="1:22" ht="13.8">
      <c r="A18" s="298"/>
      <c r="B18" s="108"/>
      <c r="C18" s="325"/>
      <c r="D18" s="325"/>
      <c r="E18" s="326" t="s">
        <v>489</v>
      </c>
      <c r="F18" s="114" t="s">
        <v>490</v>
      </c>
      <c r="G18" s="114"/>
      <c r="H18" s="111">
        <v>9587450</v>
      </c>
      <c r="I18" s="289">
        <v>2.7009685916859678</v>
      </c>
      <c r="J18" s="107"/>
      <c r="K18" s="108" t="s">
        <v>462</v>
      </c>
      <c r="L18" s="108"/>
      <c r="M18" s="108"/>
      <c r="N18" s="108"/>
      <c r="O18" s="109"/>
      <c r="P18" s="109"/>
      <c r="Q18" s="112" t="s">
        <v>537</v>
      </c>
      <c r="R18" s="114"/>
      <c r="S18" s="114"/>
      <c r="T18" s="645">
        <v>3078517</v>
      </c>
      <c r="U18" s="646"/>
      <c r="V18" s="403">
        <v>0.86727729750573002</v>
      </c>
    </row>
    <row r="19" spans="1:22" ht="13.8">
      <c r="A19" s="298"/>
      <c r="B19" s="108"/>
      <c r="C19" s="325"/>
      <c r="D19" s="325" t="s">
        <v>491</v>
      </c>
      <c r="E19" s="326"/>
      <c r="F19" s="114" t="s">
        <v>492</v>
      </c>
      <c r="G19" s="114"/>
      <c r="H19" s="111">
        <v>60000</v>
      </c>
      <c r="I19" s="289">
        <v>1.6903151046540849E-2</v>
      </c>
      <c r="J19" s="107"/>
      <c r="K19" s="108"/>
      <c r="L19" s="108" t="s">
        <v>463</v>
      </c>
      <c r="M19" s="108"/>
      <c r="N19" s="108"/>
      <c r="O19" s="109"/>
      <c r="P19" s="109"/>
      <c r="Q19" s="112" t="s">
        <v>538</v>
      </c>
      <c r="R19" s="114"/>
      <c r="S19" s="114"/>
      <c r="T19" s="645">
        <v>3078517</v>
      </c>
      <c r="U19" s="646"/>
      <c r="V19" s="403">
        <v>0.86727729750573002</v>
      </c>
    </row>
    <row r="20" spans="1:22" ht="13.8">
      <c r="A20" s="298"/>
      <c r="B20" s="108"/>
      <c r="C20" s="325" t="s">
        <v>493</v>
      </c>
      <c r="D20" s="325"/>
      <c r="E20" s="326"/>
      <c r="F20" s="114" t="s">
        <v>494</v>
      </c>
      <c r="G20" s="114"/>
      <c r="H20" s="111">
        <v>238704</v>
      </c>
      <c r="I20" s="289">
        <v>6.7247496123558112E-2</v>
      </c>
      <c r="J20" s="107"/>
      <c r="K20" s="108"/>
      <c r="L20" s="108"/>
      <c r="M20" s="108" t="s">
        <v>464</v>
      </c>
      <c r="N20" s="108"/>
      <c r="O20" s="109"/>
      <c r="P20" s="109"/>
      <c r="Q20" s="112" t="s">
        <v>539</v>
      </c>
      <c r="R20" s="114"/>
      <c r="S20" s="114"/>
      <c r="T20" s="645">
        <v>1015407</v>
      </c>
      <c r="U20" s="646"/>
      <c r="V20" s="403">
        <v>0.28605963157858172</v>
      </c>
    </row>
    <row r="21" spans="1:22" ht="13.8">
      <c r="A21" s="298"/>
      <c r="B21" s="108"/>
      <c r="C21" s="325"/>
      <c r="D21" s="325" t="s">
        <v>495</v>
      </c>
      <c r="E21" s="326"/>
      <c r="F21" s="114" t="s">
        <v>496</v>
      </c>
      <c r="G21" s="114"/>
      <c r="H21" s="111">
        <v>238704</v>
      </c>
      <c r="I21" s="289">
        <v>6.7247496123558112E-2</v>
      </c>
      <c r="J21" s="107"/>
      <c r="K21" s="108"/>
      <c r="L21" s="108"/>
      <c r="M21" s="108" t="s">
        <v>465</v>
      </c>
      <c r="N21" s="108"/>
      <c r="O21" s="109"/>
      <c r="P21" s="109"/>
      <c r="Q21" s="112" t="s">
        <v>540</v>
      </c>
      <c r="R21" s="114"/>
      <c r="S21" s="114"/>
      <c r="T21" s="645">
        <v>2063110</v>
      </c>
      <c r="U21" s="646"/>
      <c r="V21" s="403">
        <v>0.58121766592714819</v>
      </c>
    </row>
    <row r="22" spans="1:22" ht="13.8">
      <c r="A22" s="298"/>
      <c r="B22" s="108" t="s">
        <v>497</v>
      </c>
      <c r="C22" s="325"/>
      <c r="D22" s="325"/>
      <c r="E22" s="326"/>
      <c r="F22" s="114" t="s">
        <v>498</v>
      </c>
      <c r="G22" s="114"/>
      <c r="H22" s="111">
        <v>2063110</v>
      </c>
      <c r="I22" s="289">
        <v>0.58121766592714819</v>
      </c>
      <c r="J22" s="107" t="s">
        <v>466</v>
      </c>
      <c r="K22" s="108"/>
      <c r="L22" s="108"/>
      <c r="M22" s="108"/>
      <c r="N22" s="108"/>
      <c r="O22" s="109"/>
      <c r="P22" s="109"/>
      <c r="Q22" s="112" t="s">
        <v>541</v>
      </c>
      <c r="R22" s="114"/>
      <c r="S22" s="114"/>
      <c r="T22" s="645">
        <v>343074138</v>
      </c>
      <c r="U22" s="646"/>
      <c r="V22" s="403">
        <v>96.65056624626331</v>
      </c>
    </row>
    <row r="23" spans="1:22" ht="13.8">
      <c r="A23" s="298"/>
      <c r="B23" s="108"/>
      <c r="C23" s="325" t="s">
        <v>499</v>
      </c>
      <c r="D23" s="325"/>
      <c r="E23" s="326"/>
      <c r="F23" s="114" t="s">
        <v>500</v>
      </c>
      <c r="G23" s="114"/>
      <c r="H23" s="111">
        <v>2063110</v>
      </c>
      <c r="I23" s="289">
        <v>0.58121766592714819</v>
      </c>
      <c r="J23" s="107"/>
      <c r="K23" s="108" t="s">
        <v>466</v>
      </c>
      <c r="L23" s="108"/>
      <c r="M23" s="108"/>
      <c r="N23" s="108"/>
      <c r="O23" s="109"/>
      <c r="P23" s="109"/>
      <c r="Q23" s="112" t="s">
        <v>542</v>
      </c>
      <c r="R23" s="114"/>
      <c r="S23" s="114"/>
      <c r="T23" s="645">
        <v>343074138</v>
      </c>
      <c r="U23" s="646"/>
      <c r="V23" s="403">
        <v>96.65056624626331</v>
      </c>
    </row>
    <row r="24" spans="1:22" ht="13.8">
      <c r="A24" s="298"/>
      <c r="B24" s="108"/>
      <c r="C24" s="108"/>
      <c r="D24" s="108" t="s">
        <v>501</v>
      </c>
      <c r="E24" s="109"/>
      <c r="F24" s="114" t="s">
        <v>502</v>
      </c>
      <c r="G24" s="114"/>
      <c r="H24" s="111">
        <v>2063110</v>
      </c>
      <c r="I24" s="289">
        <v>0.58121766592714819</v>
      </c>
      <c r="J24" s="107"/>
      <c r="K24" s="108"/>
      <c r="L24" s="108" t="s">
        <v>466</v>
      </c>
      <c r="M24" s="108"/>
      <c r="N24" s="108"/>
      <c r="O24" s="109"/>
      <c r="P24" s="109"/>
      <c r="Q24" s="112" t="s">
        <v>543</v>
      </c>
      <c r="R24" s="114"/>
      <c r="S24" s="114"/>
      <c r="T24" s="645">
        <v>343074138</v>
      </c>
      <c r="U24" s="646"/>
      <c r="V24" s="403">
        <v>96.65056624626331</v>
      </c>
    </row>
    <row r="25" spans="1:22" ht="13.8">
      <c r="A25" s="298"/>
      <c r="B25" s="108" t="s">
        <v>503</v>
      </c>
      <c r="C25" s="108"/>
      <c r="D25" s="108"/>
      <c r="E25" s="109"/>
      <c r="F25" s="114" t="s">
        <v>504</v>
      </c>
      <c r="G25" s="114"/>
      <c r="H25" s="111">
        <v>335968782</v>
      </c>
      <c r="I25" s="289">
        <v>94.64885115113924</v>
      </c>
      <c r="J25" s="107"/>
      <c r="K25" s="108"/>
      <c r="L25" s="108"/>
      <c r="M25" s="108" t="s">
        <v>467</v>
      </c>
      <c r="N25" s="108"/>
      <c r="O25" s="109"/>
      <c r="P25" s="109"/>
      <c r="Q25" s="112" t="s">
        <v>544</v>
      </c>
      <c r="R25" s="114"/>
      <c r="S25" s="114"/>
      <c r="T25" s="645">
        <v>341690768</v>
      </c>
      <c r="U25" s="646"/>
      <c r="V25" s="403">
        <v>96.260844378542444</v>
      </c>
    </row>
    <row r="26" spans="1:22" ht="13.8">
      <c r="A26" s="298"/>
      <c r="B26" s="108"/>
      <c r="C26" s="108" t="s">
        <v>44</v>
      </c>
      <c r="D26" s="108"/>
      <c r="E26" s="109"/>
      <c r="F26" s="114" t="s">
        <v>505</v>
      </c>
      <c r="G26" s="114"/>
      <c r="H26" s="111">
        <v>169277745</v>
      </c>
      <c r="I26" s="289">
        <v>47.688788209213747</v>
      </c>
      <c r="J26" s="107"/>
      <c r="K26" s="108"/>
      <c r="L26" s="108"/>
      <c r="M26" s="108" t="s">
        <v>468</v>
      </c>
      <c r="N26" s="108"/>
      <c r="O26" s="109"/>
      <c r="P26" s="109"/>
      <c r="Q26" s="112" t="s">
        <v>545</v>
      </c>
      <c r="R26" s="114"/>
      <c r="S26" s="114"/>
      <c r="T26" s="645">
        <v>-1202992</v>
      </c>
      <c r="U26" s="646"/>
      <c r="V26" s="403">
        <v>-0.33890592472967113</v>
      </c>
    </row>
    <row r="27" spans="1:22" ht="13.8">
      <c r="A27" s="298"/>
      <c r="B27" s="108"/>
      <c r="C27" s="108"/>
      <c r="D27" s="108" t="s">
        <v>44</v>
      </c>
      <c r="E27" s="109"/>
      <c r="F27" s="114" t="s">
        <v>506</v>
      </c>
      <c r="G27" s="114"/>
      <c r="H27" s="111">
        <v>169277745</v>
      </c>
      <c r="I27" s="289">
        <v>47.688788209213747</v>
      </c>
      <c r="J27" s="107"/>
      <c r="K27" s="108"/>
      <c r="L27" s="108"/>
      <c r="M27" s="108" t="s">
        <v>469</v>
      </c>
      <c r="N27" s="108"/>
      <c r="O27" s="109"/>
      <c r="P27" s="109"/>
      <c r="Q27" s="112" t="s">
        <v>546</v>
      </c>
      <c r="R27" s="114"/>
      <c r="S27" s="114"/>
      <c r="T27" s="645">
        <v>2586362</v>
      </c>
      <c r="U27" s="646"/>
      <c r="V27" s="403">
        <v>0.72862779245055809</v>
      </c>
    </row>
    <row r="28" spans="1:22" ht="13.8">
      <c r="A28" s="298"/>
      <c r="B28" s="108"/>
      <c r="C28" s="108" t="s">
        <v>45</v>
      </c>
      <c r="D28" s="108"/>
      <c r="E28" s="109"/>
      <c r="F28" s="114" t="s">
        <v>507</v>
      </c>
      <c r="G28" s="114"/>
      <c r="H28" s="111">
        <v>13741276</v>
      </c>
      <c r="I28" s="289">
        <v>3.871181063336778</v>
      </c>
      <c r="J28" s="107" t="s">
        <v>470</v>
      </c>
      <c r="K28" s="108"/>
      <c r="L28" s="108"/>
      <c r="M28" s="108"/>
      <c r="N28" s="108"/>
      <c r="O28" s="109"/>
      <c r="P28" s="109"/>
      <c r="Q28" s="112"/>
      <c r="R28" s="114"/>
      <c r="S28" s="114"/>
      <c r="T28" s="645">
        <v>354963402</v>
      </c>
      <c r="U28" s="646"/>
      <c r="V28" s="403">
        <v>0</v>
      </c>
    </row>
    <row r="29" spans="1:22" ht="13.8">
      <c r="A29" s="298"/>
      <c r="B29" s="108"/>
      <c r="C29" s="108"/>
      <c r="D29" s="108" t="s">
        <v>45</v>
      </c>
      <c r="E29" s="109"/>
      <c r="F29" s="114" t="s">
        <v>508</v>
      </c>
      <c r="G29" s="114"/>
      <c r="H29" s="111">
        <v>25927286</v>
      </c>
      <c r="I29" s="289">
        <v>7.3042138580810638</v>
      </c>
      <c r="J29" s="107"/>
      <c r="K29" s="108"/>
      <c r="L29" s="108"/>
      <c r="M29" s="108"/>
      <c r="N29" s="108"/>
      <c r="O29" s="109"/>
      <c r="P29" s="109"/>
      <c r="Q29" s="112"/>
      <c r="R29" s="114"/>
      <c r="S29" s="114"/>
      <c r="T29" s="645"/>
      <c r="U29" s="646"/>
      <c r="V29" s="403">
        <v>0</v>
      </c>
    </row>
    <row r="30" spans="1:22" ht="13.8">
      <c r="A30" s="298"/>
      <c r="B30" s="108"/>
      <c r="C30" s="108"/>
      <c r="D30" s="108" t="s">
        <v>509</v>
      </c>
      <c r="E30" s="109"/>
      <c r="F30" s="114" t="s">
        <v>510</v>
      </c>
      <c r="G30" s="114"/>
      <c r="H30" s="111">
        <v>-12186010</v>
      </c>
      <c r="I30" s="289">
        <v>-3.433032794744288</v>
      </c>
      <c r="J30" s="107"/>
      <c r="K30" s="108"/>
      <c r="L30" s="108"/>
      <c r="M30" s="108"/>
      <c r="N30" s="108"/>
      <c r="O30" s="109"/>
      <c r="P30" s="109"/>
      <c r="Q30" s="112"/>
      <c r="R30" s="114"/>
      <c r="S30" s="114"/>
      <c r="T30" s="645"/>
      <c r="U30" s="646"/>
      <c r="V30" s="403"/>
    </row>
    <row r="31" spans="1:22" ht="13.8">
      <c r="A31" s="298"/>
      <c r="B31" s="108"/>
      <c r="C31" s="108" t="s">
        <v>511</v>
      </c>
      <c r="D31" s="108"/>
      <c r="E31" s="109"/>
      <c r="F31" s="114" t="s">
        <v>512</v>
      </c>
      <c r="G31" s="114"/>
      <c r="H31" s="111">
        <v>130683853</v>
      </c>
      <c r="I31" s="289">
        <v>36.816148443382339</v>
      </c>
      <c r="J31" s="107"/>
      <c r="K31" s="108"/>
      <c r="L31" s="108"/>
      <c r="M31" s="108"/>
      <c r="N31" s="108"/>
      <c r="O31" s="109"/>
      <c r="P31" s="109"/>
      <c r="Q31" s="112"/>
      <c r="R31" s="114"/>
      <c r="S31" s="114"/>
      <c r="T31" s="442"/>
      <c r="U31" s="443"/>
      <c r="V31" s="403"/>
    </row>
    <row r="32" spans="1:22" ht="13.8">
      <c r="A32" s="298"/>
      <c r="B32" s="108"/>
      <c r="C32" s="108"/>
      <c r="D32" s="108" t="s">
        <v>511</v>
      </c>
      <c r="E32" s="109"/>
      <c r="F32" s="114" t="s">
        <v>513</v>
      </c>
      <c r="G32" s="114"/>
      <c r="H32" s="111">
        <v>256920094</v>
      </c>
      <c r="I32" s="289">
        <v>72.379319262891215</v>
      </c>
      <c r="J32" s="107"/>
      <c r="K32" s="108"/>
      <c r="L32" s="108"/>
      <c r="M32" s="108"/>
      <c r="N32" s="108"/>
      <c r="O32" s="109"/>
      <c r="P32" s="109"/>
      <c r="Q32" s="112"/>
      <c r="R32" s="114"/>
      <c r="S32" s="114"/>
      <c r="T32" s="442"/>
      <c r="U32" s="443"/>
      <c r="V32" s="403"/>
    </row>
    <row r="33" spans="1:22" ht="13.8">
      <c r="A33" s="298"/>
      <c r="B33" s="108"/>
      <c r="C33" s="108"/>
      <c r="D33" s="108" t="s">
        <v>514</v>
      </c>
      <c r="E33" s="109"/>
      <c r="F33" s="114" t="s">
        <v>515</v>
      </c>
      <c r="G33" s="114"/>
      <c r="H33" s="111">
        <v>-126236241</v>
      </c>
      <c r="I33" s="289">
        <v>-35.563170819508883</v>
      </c>
      <c r="J33" s="107"/>
      <c r="K33" s="108"/>
      <c r="L33" s="108"/>
      <c r="M33" s="108"/>
      <c r="N33" s="108"/>
      <c r="O33" s="109"/>
      <c r="P33" s="109"/>
      <c r="Q33" s="112"/>
      <c r="R33" s="114"/>
      <c r="S33" s="114"/>
      <c r="T33" s="442"/>
      <c r="U33" s="443"/>
      <c r="V33" s="403"/>
    </row>
    <row r="34" spans="1:22" ht="13.8">
      <c r="A34" s="298"/>
      <c r="B34" s="108"/>
      <c r="C34" s="108" t="s">
        <v>47</v>
      </c>
      <c r="D34" s="108"/>
      <c r="E34" s="109"/>
      <c r="F34" s="114" t="s">
        <v>516</v>
      </c>
      <c r="G34" s="114"/>
      <c r="H34" s="111">
        <v>5780262</v>
      </c>
      <c r="I34" s="289">
        <v>1.6284106945763384</v>
      </c>
      <c r="J34" s="107"/>
      <c r="K34" s="108"/>
      <c r="L34" s="108"/>
      <c r="M34" s="108"/>
      <c r="N34" s="108"/>
      <c r="O34" s="109"/>
      <c r="P34" s="109"/>
      <c r="Q34" s="112"/>
      <c r="R34" s="114"/>
      <c r="S34" s="114"/>
      <c r="T34" s="442"/>
      <c r="U34" s="443"/>
      <c r="V34" s="403"/>
    </row>
    <row r="35" spans="1:22" ht="13.8">
      <c r="A35" s="298"/>
      <c r="B35" s="108"/>
      <c r="C35" s="108"/>
      <c r="D35" s="108" t="s">
        <v>47</v>
      </c>
      <c r="E35" s="109"/>
      <c r="F35" s="114" t="s">
        <v>517</v>
      </c>
      <c r="G35" s="114"/>
      <c r="H35" s="111">
        <v>16669881</v>
      </c>
      <c r="I35" s="289">
        <v>4.696225274514358</v>
      </c>
      <c r="J35" s="107"/>
      <c r="K35" s="108"/>
      <c r="L35" s="108"/>
      <c r="M35" s="108"/>
      <c r="N35" s="108"/>
      <c r="O35" s="109"/>
      <c r="P35" s="109"/>
      <c r="Q35" s="112"/>
      <c r="R35" s="114"/>
      <c r="S35" s="114"/>
      <c r="T35" s="442"/>
      <c r="U35" s="443"/>
      <c r="V35" s="403"/>
    </row>
    <row r="36" spans="1:22" ht="13.8">
      <c r="A36" s="298"/>
      <c r="B36" s="108"/>
      <c r="C36" s="108"/>
      <c r="D36" s="108" t="s">
        <v>518</v>
      </c>
      <c r="E36" s="109"/>
      <c r="F36" s="114" t="s">
        <v>519</v>
      </c>
      <c r="G36" s="114"/>
      <c r="H36" s="111">
        <v>-10889619</v>
      </c>
      <c r="I36" s="289">
        <v>-3.0678145799380183</v>
      </c>
      <c r="J36" s="107"/>
      <c r="K36" s="108"/>
      <c r="L36" s="108"/>
      <c r="M36" s="108"/>
      <c r="N36" s="108"/>
      <c r="O36" s="109"/>
      <c r="P36" s="109"/>
      <c r="Q36" s="112"/>
      <c r="R36" s="114"/>
      <c r="S36" s="114"/>
      <c r="T36" s="442"/>
      <c r="U36" s="443"/>
      <c r="V36" s="403"/>
    </row>
    <row r="37" spans="1:22" ht="13.8">
      <c r="A37" s="298"/>
      <c r="B37" s="108"/>
      <c r="C37" s="108" t="s">
        <v>48</v>
      </c>
      <c r="D37" s="108"/>
      <c r="E37" s="109"/>
      <c r="F37" s="114" t="s">
        <v>520</v>
      </c>
      <c r="G37" s="114"/>
      <c r="H37" s="111">
        <v>1172792</v>
      </c>
      <c r="I37" s="289">
        <v>0.33039800536957892</v>
      </c>
      <c r="J37" s="107"/>
      <c r="K37" s="108"/>
      <c r="L37" s="108"/>
      <c r="M37" s="108"/>
      <c r="N37" s="108"/>
      <c r="O37" s="109"/>
      <c r="P37" s="109"/>
      <c r="Q37" s="112"/>
      <c r="R37" s="114"/>
      <c r="S37" s="114"/>
      <c r="T37" s="442"/>
      <c r="U37" s="443"/>
      <c r="V37" s="403"/>
    </row>
    <row r="38" spans="1:22" ht="13.8">
      <c r="A38" s="298"/>
      <c r="B38" s="108"/>
      <c r="C38" s="108"/>
      <c r="D38" s="108" t="s">
        <v>48</v>
      </c>
      <c r="E38" s="109"/>
      <c r="F38" s="114" t="s">
        <v>521</v>
      </c>
      <c r="G38" s="114"/>
      <c r="H38" s="111">
        <v>4073208</v>
      </c>
      <c r="I38" s="289">
        <v>1.1475008344663093</v>
      </c>
      <c r="J38" s="107"/>
      <c r="K38" s="108"/>
      <c r="L38" s="108"/>
      <c r="M38" s="108"/>
      <c r="N38" s="108"/>
      <c r="O38" s="109"/>
      <c r="P38" s="109"/>
      <c r="Q38" s="112"/>
      <c r="R38" s="114"/>
      <c r="S38" s="114"/>
      <c r="T38" s="442"/>
      <c r="U38" s="443"/>
      <c r="V38" s="403"/>
    </row>
    <row r="39" spans="1:22" ht="13.8">
      <c r="A39" s="298"/>
      <c r="B39" s="108"/>
      <c r="C39" s="108"/>
      <c r="D39" s="108" t="s">
        <v>522</v>
      </c>
      <c r="E39" s="109"/>
      <c r="F39" s="114" t="s">
        <v>523</v>
      </c>
      <c r="G39" s="114"/>
      <c r="H39" s="111">
        <v>-2900416</v>
      </c>
      <c r="I39" s="289">
        <v>-0.81710282909673038</v>
      </c>
      <c r="J39" s="107"/>
      <c r="K39" s="108"/>
      <c r="L39" s="108"/>
      <c r="M39" s="108"/>
      <c r="N39" s="108"/>
      <c r="O39" s="109"/>
      <c r="P39" s="109"/>
      <c r="Q39" s="112"/>
      <c r="R39" s="114"/>
      <c r="S39" s="114"/>
      <c r="T39" s="442"/>
      <c r="U39" s="443"/>
      <c r="V39" s="403"/>
    </row>
    <row r="40" spans="1:22" ht="13.8">
      <c r="A40" s="298"/>
      <c r="B40" s="108"/>
      <c r="C40" s="108" t="s">
        <v>198</v>
      </c>
      <c r="D40" s="108"/>
      <c r="E40" s="109"/>
      <c r="F40" s="114" t="s">
        <v>524</v>
      </c>
      <c r="G40" s="114"/>
      <c r="H40" s="111">
        <v>15312854</v>
      </c>
      <c r="I40" s="289">
        <v>4.3139247352604535</v>
      </c>
      <c r="J40" s="107"/>
      <c r="K40" s="108"/>
      <c r="L40" s="108"/>
      <c r="M40" s="108"/>
      <c r="N40" s="108"/>
      <c r="O40" s="109"/>
      <c r="P40" s="109"/>
      <c r="Q40" s="112"/>
      <c r="R40" s="114"/>
      <c r="S40" s="114"/>
      <c r="T40" s="442"/>
      <c r="U40" s="443"/>
      <c r="V40" s="403"/>
    </row>
    <row r="41" spans="1:22" ht="13.8">
      <c r="A41" s="298"/>
      <c r="B41" s="108"/>
      <c r="C41" s="108"/>
      <c r="D41" s="108" t="s">
        <v>198</v>
      </c>
      <c r="E41" s="109"/>
      <c r="F41" s="114" t="s">
        <v>525</v>
      </c>
      <c r="G41" s="114"/>
      <c r="H41" s="111">
        <v>39732282</v>
      </c>
      <c r="I41" s="289">
        <v>11.193346067829271</v>
      </c>
      <c r="J41" s="107"/>
      <c r="K41" s="108"/>
      <c r="L41" s="108"/>
      <c r="M41" s="108"/>
      <c r="N41" s="108"/>
      <c r="O41" s="109"/>
      <c r="P41" s="109"/>
      <c r="Q41" s="112"/>
      <c r="R41" s="114"/>
      <c r="S41" s="114"/>
      <c r="T41" s="442"/>
      <c r="U41" s="443"/>
      <c r="V41" s="403"/>
    </row>
    <row r="42" spans="1:22" ht="13.8">
      <c r="A42" s="511"/>
      <c r="B42" s="512"/>
      <c r="C42" s="512"/>
      <c r="D42" s="512" t="s">
        <v>526</v>
      </c>
      <c r="E42" s="513"/>
      <c r="F42" s="514" t="s">
        <v>527</v>
      </c>
      <c r="G42" s="514"/>
      <c r="H42" s="515">
        <v>-24419428</v>
      </c>
      <c r="I42" s="516">
        <v>-6.8794213325688141</v>
      </c>
      <c r="J42" s="119"/>
      <c r="K42" s="512"/>
      <c r="L42" s="512"/>
      <c r="M42" s="512"/>
      <c r="N42" s="512"/>
      <c r="O42" s="513"/>
      <c r="P42" s="513"/>
      <c r="Q42" s="517"/>
      <c r="R42" s="514"/>
      <c r="S42" s="514"/>
      <c r="T42" s="518"/>
      <c r="U42" s="519"/>
      <c r="V42" s="520"/>
    </row>
    <row r="43" spans="1:22" ht="13.8">
      <c r="A43" s="101"/>
      <c r="B43" s="102" t="s">
        <v>528</v>
      </c>
      <c r="C43" s="102"/>
      <c r="D43" s="102"/>
      <c r="E43" s="103"/>
      <c r="F43" s="104" t="s">
        <v>529</v>
      </c>
      <c r="G43" s="104"/>
      <c r="H43" s="105">
        <v>223697</v>
      </c>
      <c r="I43" s="288">
        <v>6.3019736327634135E-2</v>
      </c>
      <c r="J43" s="373"/>
      <c r="K43" s="102"/>
      <c r="L43" s="102"/>
      <c r="M43" s="102"/>
      <c r="N43" s="102"/>
      <c r="O43" s="103"/>
      <c r="P43" s="103"/>
      <c r="Q43" s="106"/>
      <c r="R43" s="104"/>
      <c r="S43" s="104"/>
      <c r="T43" s="521"/>
      <c r="U43" s="522"/>
      <c r="V43" s="402"/>
    </row>
    <row r="44" spans="1:22" ht="13.8">
      <c r="A44" s="298"/>
      <c r="B44" s="108"/>
      <c r="C44" s="108" t="s">
        <v>528</v>
      </c>
      <c r="D44" s="108"/>
      <c r="E44" s="109"/>
      <c r="F44" s="114" t="s">
        <v>530</v>
      </c>
      <c r="G44" s="114"/>
      <c r="H44" s="111">
        <v>223697</v>
      </c>
      <c r="I44" s="289">
        <v>6.3019736327634135E-2</v>
      </c>
      <c r="J44" s="107"/>
      <c r="K44" s="108"/>
      <c r="L44" s="108"/>
      <c r="M44" s="108"/>
      <c r="N44" s="108"/>
      <c r="O44" s="109"/>
      <c r="P44" s="109"/>
      <c r="Q44" s="112"/>
      <c r="R44" s="114"/>
      <c r="S44" s="114"/>
      <c r="T44" s="442"/>
      <c r="U44" s="443"/>
      <c r="V44" s="403"/>
    </row>
    <row r="45" spans="1:22" ht="13.8">
      <c r="A45" s="298"/>
      <c r="B45" s="108"/>
      <c r="C45" s="108"/>
      <c r="D45" s="108" t="s">
        <v>444</v>
      </c>
      <c r="E45" s="109"/>
      <c r="F45" s="114" t="s">
        <v>531</v>
      </c>
      <c r="G45" s="114"/>
      <c r="H45" s="111">
        <v>223697</v>
      </c>
      <c r="I45" s="289">
        <v>6.3019736327634135E-2</v>
      </c>
      <c r="J45" s="107"/>
      <c r="K45" s="108"/>
      <c r="L45" s="108"/>
      <c r="M45" s="108"/>
      <c r="N45" s="108"/>
      <c r="O45" s="109"/>
      <c r="P45" s="109"/>
      <c r="Q45" s="112"/>
      <c r="R45" s="114"/>
      <c r="S45" s="114"/>
      <c r="T45" s="442"/>
      <c r="U45" s="443"/>
      <c r="V45" s="403"/>
    </row>
    <row r="46" spans="1:22" ht="13.8">
      <c r="A46" s="298" t="s">
        <v>470</v>
      </c>
      <c r="B46" s="108"/>
      <c r="C46" s="108"/>
      <c r="D46" s="108"/>
      <c r="E46" s="109"/>
      <c r="F46" s="114"/>
      <c r="G46" s="114"/>
      <c r="H46" s="111">
        <v>354963402</v>
      </c>
      <c r="I46" s="289"/>
      <c r="J46" s="107"/>
      <c r="K46" s="108"/>
      <c r="L46" s="108"/>
      <c r="M46" s="108"/>
      <c r="N46" s="108"/>
      <c r="O46" s="109"/>
      <c r="P46" s="109"/>
      <c r="Q46" s="112"/>
      <c r="R46" s="114"/>
      <c r="S46" s="114"/>
      <c r="T46" s="442"/>
      <c r="U46" s="443"/>
      <c r="V46" s="403"/>
    </row>
    <row r="47" spans="1:22" ht="13.8">
      <c r="A47" s="298"/>
      <c r="B47" s="108"/>
      <c r="C47" s="108"/>
      <c r="D47" s="108"/>
      <c r="E47" s="109"/>
      <c r="F47" s="114"/>
      <c r="G47" s="114"/>
      <c r="H47" s="111"/>
      <c r="I47" s="289"/>
      <c r="J47" s="107"/>
      <c r="K47" s="108"/>
      <c r="L47" s="108"/>
      <c r="M47" s="108"/>
      <c r="N47" s="108"/>
      <c r="O47" s="109"/>
      <c r="P47" s="109"/>
      <c r="Q47" s="112"/>
      <c r="R47" s="114"/>
      <c r="S47" s="114"/>
      <c r="T47" s="442"/>
      <c r="U47" s="443"/>
      <c r="V47" s="403"/>
    </row>
    <row r="48" spans="1:22" ht="11.7" customHeight="1">
      <c r="A48" s="298"/>
      <c r="B48" s="108"/>
      <c r="C48" s="108"/>
      <c r="D48" s="108"/>
      <c r="E48" s="109"/>
      <c r="F48" s="114"/>
      <c r="G48" s="114"/>
      <c r="H48" s="111"/>
      <c r="I48" s="289"/>
      <c r="J48" s="107"/>
      <c r="K48" s="108"/>
      <c r="L48" s="108"/>
      <c r="M48" s="108"/>
      <c r="N48" s="108"/>
      <c r="O48" s="109"/>
      <c r="P48" s="109"/>
      <c r="Q48" s="112"/>
      <c r="R48" s="114"/>
      <c r="S48" s="114"/>
      <c r="T48" s="442"/>
      <c r="U48" s="443"/>
      <c r="V48" s="403"/>
    </row>
    <row r="49" spans="1:22" ht="11.7" customHeight="1">
      <c r="A49" s="298"/>
      <c r="B49" s="108"/>
      <c r="C49" s="108"/>
      <c r="D49" s="108"/>
      <c r="E49" s="109"/>
      <c r="F49" s="114"/>
      <c r="G49" s="114"/>
      <c r="H49" s="111"/>
      <c r="I49" s="289"/>
      <c r="J49" s="107"/>
      <c r="K49" s="108"/>
      <c r="L49" s="108"/>
      <c r="M49" s="108"/>
      <c r="N49" s="108"/>
      <c r="O49" s="109"/>
      <c r="P49" s="109"/>
      <c r="Q49" s="112"/>
      <c r="R49" s="114"/>
      <c r="S49" s="114"/>
      <c r="T49" s="442"/>
      <c r="U49" s="443"/>
      <c r="V49" s="403"/>
    </row>
    <row r="50" spans="1:22" ht="11.7" customHeight="1">
      <c r="A50" s="298"/>
      <c r="B50" s="108"/>
      <c r="C50" s="108"/>
      <c r="D50" s="108"/>
      <c r="E50" s="109"/>
      <c r="F50" s="114"/>
      <c r="G50" s="114"/>
      <c r="H50" s="111"/>
      <c r="I50" s="289"/>
      <c r="J50" s="107"/>
      <c r="K50" s="108"/>
      <c r="L50" s="108"/>
      <c r="M50" s="108"/>
      <c r="N50" s="108"/>
      <c r="O50" s="109"/>
      <c r="P50" s="109"/>
      <c r="Q50" s="112"/>
      <c r="R50" s="114"/>
      <c r="S50" s="114"/>
      <c r="T50" s="442"/>
      <c r="U50" s="443"/>
      <c r="V50" s="403"/>
    </row>
    <row r="51" spans="1:22" ht="11.7" customHeight="1">
      <c r="A51" s="298"/>
      <c r="B51" s="108"/>
      <c r="C51" s="108"/>
      <c r="D51" s="108"/>
      <c r="E51" s="109"/>
      <c r="F51" s="114"/>
      <c r="G51" s="114"/>
      <c r="H51" s="111"/>
      <c r="I51" s="289"/>
      <c r="J51" s="107"/>
      <c r="K51" s="108"/>
      <c r="L51" s="108"/>
      <c r="M51" s="108"/>
      <c r="N51" s="108"/>
      <c r="O51" s="109"/>
      <c r="P51" s="109"/>
      <c r="Q51" s="112"/>
      <c r="R51" s="114"/>
      <c r="S51" s="114"/>
      <c r="T51" s="442"/>
      <c r="U51" s="443"/>
      <c r="V51" s="403"/>
    </row>
    <row r="52" spans="1:22" ht="11.7" customHeight="1">
      <c r="A52" s="298"/>
      <c r="B52" s="108"/>
      <c r="C52" s="108"/>
      <c r="D52" s="108"/>
      <c r="E52" s="109"/>
      <c r="F52" s="114"/>
      <c r="G52" s="114"/>
      <c r="H52" s="111"/>
      <c r="I52" s="289"/>
      <c r="J52" s="107"/>
      <c r="K52" s="108"/>
      <c r="L52" s="108"/>
      <c r="M52" s="108"/>
      <c r="N52" s="108"/>
      <c r="O52" s="109"/>
      <c r="P52" s="109"/>
      <c r="Q52" s="112"/>
      <c r="R52" s="114"/>
      <c r="S52" s="114"/>
      <c r="T52" s="442"/>
      <c r="U52" s="443"/>
      <c r="V52" s="403"/>
    </row>
    <row r="53" spans="1:22" ht="11.7" customHeight="1">
      <c r="A53" s="298"/>
      <c r="B53" s="108"/>
      <c r="C53" s="108"/>
      <c r="D53" s="108"/>
      <c r="E53" s="109"/>
      <c r="F53" s="114"/>
      <c r="G53" s="114"/>
      <c r="H53" s="111"/>
      <c r="I53" s="289"/>
      <c r="J53" s="107"/>
      <c r="K53" s="108"/>
      <c r="L53" s="108"/>
      <c r="M53" s="108"/>
      <c r="N53" s="108"/>
      <c r="O53" s="109"/>
      <c r="P53" s="109"/>
      <c r="Q53" s="112"/>
      <c r="R53" s="114"/>
      <c r="S53" s="114"/>
      <c r="T53" s="442"/>
      <c r="U53" s="443"/>
      <c r="V53" s="403"/>
    </row>
    <row r="54" spans="1:22" ht="11.7" customHeight="1">
      <c r="A54" s="298"/>
      <c r="B54" s="108"/>
      <c r="C54" s="108"/>
      <c r="D54" s="108"/>
      <c r="E54" s="109"/>
      <c r="F54" s="114"/>
      <c r="G54" s="114"/>
      <c r="H54" s="111"/>
      <c r="I54" s="289"/>
      <c r="J54" s="107"/>
      <c r="K54" s="108"/>
      <c r="L54" s="108"/>
      <c r="M54" s="108"/>
      <c r="N54" s="108"/>
      <c r="O54" s="109"/>
      <c r="P54" s="109"/>
      <c r="Q54" s="112"/>
      <c r="R54" s="114"/>
      <c r="S54" s="114"/>
      <c r="T54" s="442"/>
      <c r="U54" s="443"/>
      <c r="V54" s="403"/>
    </row>
    <row r="55" spans="1:22" ht="11.7" customHeight="1">
      <c r="A55" s="298"/>
      <c r="B55" s="108"/>
      <c r="C55" s="108"/>
      <c r="D55" s="108"/>
      <c r="E55" s="109"/>
      <c r="F55" s="114"/>
      <c r="G55" s="114"/>
      <c r="H55" s="111"/>
      <c r="I55" s="289"/>
      <c r="J55" s="107"/>
      <c r="K55" s="108"/>
      <c r="L55" s="108"/>
      <c r="M55" s="108"/>
      <c r="N55" s="108"/>
      <c r="O55" s="109"/>
      <c r="P55" s="109"/>
      <c r="Q55" s="112"/>
      <c r="R55" s="114"/>
      <c r="S55" s="114"/>
      <c r="T55" s="442"/>
      <c r="U55" s="443"/>
      <c r="V55" s="403"/>
    </row>
    <row r="56" spans="1:22" ht="11.7" customHeight="1">
      <c r="A56" s="298"/>
      <c r="B56" s="108"/>
      <c r="C56" s="108"/>
      <c r="D56" s="108"/>
      <c r="E56" s="109"/>
      <c r="F56" s="114"/>
      <c r="G56" s="114"/>
      <c r="H56" s="111"/>
      <c r="I56" s="289"/>
      <c r="J56" s="107"/>
      <c r="K56" s="108"/>
      <c r="L56" s="108"/>
      <c r="M56" s="108"/>
      <c r="N56" s="108"/>
      <c r="O56" s="109"/>
      <c r="P56" s="109"/>
      <c r="Q56" s="112"/>
      <c r="R56" s="114"/>
      <c r="S56" s="114"/>
      <c r="T56" s="442"/>
      <c r="U56" s="443"/>
      <c r="V56" s="403"/>
    </row>
    <row r="57" spans="1:22" ht="11.7" customHeight="1">
      <c r="A57" s="298"/>
      <c r="B57" s="108"/>
      <c r="C57" s="108"/>
      <c r="D57" s="108"/>
      <c r="E57" s="109"/>
      <c r="F57" s="114"/>
      <c r="G57" s="114"/>
      <c r="H57" s="111"/>
      <c r="I57" s="289"/>
      <c r="J57" s="107"/>
      <c r="K57" s="108"/>
      <c r="L57" s="108"/>
      <c r="M57" s="108"/>
      <c r="N57" s="108"/>
      <c r="O57" s="109"/>
      <c r="P57" s="109"/>
      <c r="Q57" s="112"/>
      <c r="R57" s="114"/>
      <c r="S57" s="114"/>
      <c r="T57" s="442"/>
      <c r="U57" s="443"/>
      <c r="V57" s="403"/>
    </row>
    <row r="58" spans="1:22" ht="11.7" customHeight="1">
      <c r="A58" s="298"/>
      <c r="B58" s="108"/>
      <c r="C58" s="108"/>
      <c r="D58" s="108"/>
      <c r="E58" s="109"/>
      <c r="F58" s="114"/>
      <c r="G58" s="114"/>
      <c r="H58" s="111"/>
      <c r="I58" s="289"/>
      <c r="J58" s="107"/>
      <c r="K58" s="108"/>
      <c r="L58" s="108"/>
      <c r="M58" s="108"/>
      <c r="N58" s="108"/>
      <c r="O58" s="109"/>
      <c r="P58" s="109"/>
      <c r="Q58" s="112"/>
      <c r="R58" s="114"/>
      <c r="S58" s="114"/>
      <c r="T58" s="442"/>
      <c r="U58" s="443"/>
      <c r="V58" s="403"/>
    </row>
    <row r="59" spans="1:22" ht="11.7" customHeight="1">
      <c r="A59" s="298"/>
      <c r="B59" s="108"/>
      <c r="C59" s="108"/>
      <c r="D59" s="108"/>
      <c r="E59" s="109"/>
      <c r="F59" s="114"/>
      <c r="G59" s="114"/>
      <c r="H59" s="111"/>
      <c r="I59" s="289"/>
      <c r="J59" s="107"/>
      <c r="K59" s="108"/>
      <c r="L59" s="108"/>
      <c r="M59" s="108"/>
      <c r="N59" s="108"/>
      <c r="O59" s="109"/>
      <c r="P59" s="109"/>
      <c r="Q59" s="112"/>
      <c r="R59" s="114"/>
      <c r="S59" s="114"/>
      <c r="T59" s="442"/>
      <c r="U59" s="443"/>
      <c r="V59" s="403"/>
    </row>
    <row r="60" spans="1:22" ht="11.7" customHeight="1">
      <c r="A60" s="298"/>
      <c r="B60" s="108"/>
      <c r="C60" s="108"/>
      <c r="D60" s="108"/>
      <c r="E60" s="109"/>
      <c r="F60" s="114"/>
      <c r="G60" s="114"/>
      <c r="H60" s="111"/>
      <c r="I60" s="289"/>
      <c r="J60" s="107"/>
      <c r="K60" s="108"/>
      <c r="L60" s="108"/>
      <c r="M60" s="108"/>
      <c r="N60" s="108"/>
      <c r="O60" s="109"/>
      <c r="P60" s="109"/>
      <c r="Q60" s="112"/>
      <c r="R60" s="114"/>
      <c r="S60" s="114"/>
      <c r="T60" s="442"/>
      <c r="U60" s="443"/>
      <c r="V60" s="403"/>
    </row>
    <row r="61" spans="1:22" ht="11.7" customHeight="1">
      <c r="A61" s="298"/>
      <c r="B61" s="108"/>
      <c r="C61" s="108"/>
      <c r="D61" s="108"/>
      <c r="E61" s="109"/>
      <c r="F61" s="114"/>
      <c r="G61" s="114"/>
      <c r="H61" s="111"/>
      <c r="I61" s="289"/>
      <c r="J61" s="107"/>
      <c r="K61" s="108"/>
      <c r="L61" s="108"/>
      <c r="M61" s="108"/>
      <c r="N61" s="108"/>
      <c r="O61" s="109"/>
      <c r="P61" s="109"/>
      <c r="Q61" s="112"/>
      <c r="R61" s="114"/>
      <c r="S61" s="114"/>
      <c r="T61" s="442"/>
      <c r="U61" s="443"/>
      <c r="V61" s="403"/>
    </row>
    <row r="62" spans="1:22" ht="11.7" customHeight="1">
      <c r="A62" s="298"/>
      <c r="B62" s="108"/>
      <c r="C62" s="108"/>
      <c r="D62" s="108"/>
      <c r="E62" s="109"/>
      <c r="F62" s="114"/>
      <c r="G62" s="114"/>
      <c r="H62" s="111"/>
      <c r="I62" s="289"/>
      <c r="J62" s="107"/>
      <c r="K62" s="108"/>
      <c r="L62" s="108"/>
      <c r="M62" s="108"/>
      <c r="N62" s="108"/>
      <c r="O62" s="109"/>
      <c r="P62" s="109"/>
      <c r="Q62" s="112"/>
      <c r="R62" s="114"/>
      <c r="S62" s="114"/>
      <c r="T62" s="442"/>
      <c r="U62" s="443"/>
      <c r="V62" s="403"/>
    </row>
    <row r="63" spans="1:22" ht="11.7" customHeight="1">
      <c r="A63" s="298"/>
      <c r="B63" s="108"/>
      <c r="C63" s="108"/>
      <c r="D63" s="108"/>
      <c r="E63" s="109"/>
      <c r="F63" s="114"/>
      <c r="G63" s="114"/>
      <c r="H63" s="111"/>
      <c r="I63" s="289"/>
      <c r="J63" s="107"/>
      <c r="K63" s="108"/>
      <c r="L63" s="108"/>
      <c r="M63" s="108"/>
      <c r="N63" s="108"/>
      <c r="O63" s="109"/>
      <c r="P63" s="109"/>
      <c r="Q63" s="112"/>
      <c r="R63" s="114"/>
      <c r="S63" s="114"/>
      <c r="T63" s="442"/>
      <c r="U63" s="443"/>
      <c r="V63" s="403"/>
    </row>
    <row r="64" spans="1:22" ht="11.7" customHeight="1">
      <c r="A64" s="298"/>
      <c r="B64" s="108"/>
      <c r="C64" s="108"/>
      <c r="D64" s="108"/>
      <c r="E64" s="109"/>
      <c r="F64" s="114"/>
      <c r="G64" s="114"/>
      <c r="H64" s="111"/>
      <c r="I64" s="289"/>
      <c r="J64" s="107"/>
      <c r="K64" s="108"/>
      <c r="L64" s="108"/>
      <c r="M64" s="108"/>
      <c r="N64" s="108"/>
      <c r="O64" s="109"/>
      <c r="P64" s="109"/>
      <c r="Q64" s="112"/>
      <c r="R64" s="114"/>
      <c r="S64" s="114"/>
      <c r="T64" s="442"/>
      <c r="U64" s="443"/>
      <c r="V64" s="403"/>
    </row>
    <row r="65" spans="1:22" ht="11.7" customHeight="1">
      <c r="A65" s="298"/>
      <c r="B65" s="108"/>
      <c r="C65" s="108"/>
      <c r="D65" s="108"/>
      <c r="E65" s="109"/>
      <c r="F65" s="114"/>
      <c r="G65" s="114"/>
      <c r="H65" s="111"/>
      <c r="I65" s="289"/>
      <c r="J65" s="107"/>
      <c r="K65" s="108"/>
      <c r="L65" s="108"/>
      <c r="M65" s="108"/>
      <c r="N65" s="108"/>
      <c r="O65" s="109"/>
      <c r="P65" s="109"/>
      <c r="Q65" s="112"/>
      <c r="R65" s="114"/>
      <c r="S65" s="114"/>
      <c r="T65" s="442"/>
      <c r="U65" s="443"/>
      <c r="V65" s="403"/>
    </row>
    <row r="66" spans="1:22" ht="11.7" customHeight="1">
      <c r="A66" s="298"/>
      <c r="B66" s="108"/>
      <c r="C66" s="108"/>
      <c r="D66" s="108"/>
      <c r="E66" s="109"/>
      <c r="F66" s="114"/>
      <c r="G66" s="114"/>
      <c r="H66" s="111"/>
      <c r="I66" s="289"/>
      <c r="J66" s="107"/>
      <c r="K66" s="108"/>
      <c r="L66" s="108"/>
      <c r="M66" s="108"/>
      <c r="N66" s="108"/>
      <c r="O66" s="109"/>
      <c r="P66" s="109"/>
      <c r="Q66" s="112"/>
      <c r="R66" s="114"/>
      <c r="S66" s="114"/>
      <c r="T66" s="442"/>
      <c r="U66" s="443"/>
      <c r="V66" s="403"/>
    </row>
    <row r="67" spans="1:22" ht="11.7" customHeight="1">
      <c r="A67" s="298"/>
      <c r="B67" s="108"/>
      <c r="C67" s="108"/>
      <c r="D67" s="108"/>
      <c r="E67" s="109"/>
      <c r="F67" s="114"/>
      <c r="G67" s="114"/>
      <c r="H67" s="111"/>
      <c r="I67" s="289"/>
      <c r="J67" s="107"/>
      <c r="K67" s="108"/>
      <c r="L67" s="108"/>
      <c r="M67" s="108"/>
      <c r="N67" s="108"/>
      <c r="O67" s="109"/>
      <c r="P67" s="109"/>
      <c r="Q67" s="112"/>
      <c r="R67" s="114"/>
      <c r="S67" s="114"/>
      <c r="T67" s="442"/>
      <c r="U67" s="443"/>
      <c r="V67" s="403"/>
    </row>
    <row r="68" spans="1:22" ht="11.7" customHeight="1">
      <c r="A68" s="107"/>
      <c r="B68" s="108"/>
      <c r="C68" s="108"/>
      <c r="D68" s="108"/>
      <c r="E68" s="109"/>
      <c r="F68" s="110"/>
      <c r="G68" s="110"/>
      <c r="H68" s="111"/>
      <c r="I68" s="289"/>
      <c r="J68" s="107"/>
      <c r="K68" s="113"/>
      <c r="L68" s="108"/>
      <c r="M68" s="108"/>
      <c r="N68" s="108"/>
      <c r="O68" s="109"/>
      <c r="P68" s="109"/>
      <c r="Q68" s="112"/>
      <c r="R68" s="114"/>
      <c r="S68" s="114"/>
      <c r="T68" s="645"/>
      <c r="U68" s="646"/>
      <c r="V68" s="403"/>
    </row>
    <row r="69" spans="1:22" ht="11.7" customHeight="1">
      <c r="A69" s="107"/>
      <c r="B69" s="108"/>
      <c r="C69" s="108"/>
      <c r="D69" s="108"/>
      <c r="E69" s="109"/>
      <c r="F69" s="110"/>
      <c r="G69" s="110"/>
      <c r="H69" s="111"/>
      <c r="I69" s="289"/>
      <c r="J69" s="107"/>
      <c r="K69" s="113"/>
      <c r="L69" s="108"/>
      <c r="M69" s="108"/>
      <c r="N69" s="108"/>
      <c r="O69" s="109"/>
      <c r="P69" s="109"/>
      <c r="Q69" s="112"/>
      <c r="R69" s="114"/>
      <c r="S69" s="114"/>
      <c r="T69" s="643"/>
      <c r="U69" s="644"/>
      <c r="V69" s="403"/>
    </row>
    <row r="70" spans="1:22" ht="11.7" customHeight="1">
      <c r="A70" s="107"/>
      <c r="B70" s="108"/>
      <c r="C70" s="108"/>
      <c r="D70" s="108"/>
      <c r="E70" s="109"/>
      <c r="F70" s="110"/>
      <c r="G70" s="110"/>
      <c r="H70" s="111"/>
      <c r="I70" s="289"/>
      <c r="J70" s="107"/>
      <c r="K70" s="113"/>
      <c r="L70" s="108"/>
      <c r="M70" s="108"/>
      <c r="N70" s="108"/>
      <c r="O70" s="109"/>
      <c r="P70" s="109"/>
      <c r="Q70" s="112"/>
      <c r="R70" s="114"/>
      <c r="S70" s="114"/>
      <c r="T70" s="643"/>
      <c r="U70" s="644"/>
      <c r="V70" s="403"/>
    </row>
    <row r="71" spans="1:22" ht="11.7" customHeight="1">
      <c r="A71" s="107"/>
      <c r="B71" s="108"/>
      <c r="C71" s="108"/>
      <c r="D71" s="108"/>
      <c r="E71" s="109"/>
      <c r="F71" s="110"/>
      <c r="G71" s="110"/>
      <c r="H71" s="111"/>
      <c r="I71" s="289"/>
      <c r="J71" s="107"/>
      <c r="K71" s="113"/>
      <c r="L71" s="108"/>
      <c r="M71" s="108"/>
      <c r="N71" s="108"/>
      <c r="O71" s="109"/>
      <c r="P71" s="109"/>
      <c r="Q71" s="112"/>
      <c r="R71" s="114"/>
      <c r="S71" s="114"/>
      <c r="T71" s="643"/>
      <c r="U71" s="644"/>
      <c r="V71" s="403"/>
    </row>
    <row r="72" spans="1:22" ht="11.7" customHeight="1">
      <c r="A72" s="107"/>
      <c r="B72" s="108"/>
      <c r="C72" s="108"/>
      <c r="D72" s="108"/>
      <c r="E72" s="109"/>
      <c r="F72" s="110"/>
      <c r="G72" s="110"/>
      <c r="H72" s="111"/>
      <c r="I72" s="289"/>
      <c r="J72" s="107"/>
      <c r="K72" s="113"/>
      <c r="L72" s="108"/>
      <c r="M72" s="108"/>
      <c r="N72" s="108"/>
      <c r="O72" s="109"/>
      <c r="P72" s="109"/>
      <c r="Q72" s="112"/>
      <c r="R72" s="114"/>
      <c r="S72" s="114"/>
      <c r="T72" s="643"/>
      <c r="U72" s="644"/>
      <c r="V72" s="403"/>
    </row>
    <row r="73" spans="1:22" ht="11.7" customHeight="1">
      <c r="A73" s="107"/>
      <c r="B73" s="108"/>
      <c r="C73" s="108"/>
      <c r="D73" s="108"/>
      <c r="E73" s="109"/>
      <c r="F73" s="110"/>
      <c r="G73" s="110"/>
      <c r="H73" s="111"/>
      <c r="I73" s="289"/>
      <c r="J73" s="107"/>
      <c r="K73" s="113"/>
      <c r="L73" s="108"/>
      <c r="M73" s="108"/>
      <c r="N73" s="108"/>
      <c r="O73" s="109"/>
      <c r="P73" s="109"/>
      <c r="Q73" s="112"/>
      <c r="R73" s="114"/>
      <c r="S73" s="114"/>
      <c r="T73" s="643"/>
      <c r="U73" s="644"/>
      <c r="V73" s="403"/>
    </row>
    <row r="74" spans="1:22" ht="11.7" customHeight="1">
      <c r="A74" s="107"/>
      <c r="B74" s="108"/>
      <c r="C74" s="108"/>
      <c r="D74" s="108"/>
      <c r="E74" s="109"/>
      <c r="F74" s="110"/>
      <c r="G74" s="110"/>
      <c r="H74" s="111"/>
      <c r="I74" s="289"/>
      <c r="J74" s="107"/>
      <c r="K74" s="113"/>
      <c r="L74" s="108"/>
      <c r="M74" s="108"/>
      <c r="N74" s="108"/>
      <c r="O74" s="109"/>
      <c r="P74" s="109"/>
      <c r="Q74" s="112"/>
      <c r="R74" s="114"/>
      <c r="S74" s="114"/>
      <c r="T74" s="643"/>
      <c r="U74" s="644"/>
      <c r="V74" s="403"/>
    </row>
    <row r="75" spans="1:22" ht="11.7" customHeight="1">
      <c r="A75" s="107"/>
      <c r="B75" s="113"/>
      <c r="C75" s="113"/>
      <c r="D75" s="113"/>
      <c r="E75" s="109"/>
      <c r="F75" s="114"/>
      <c r="G75" s="114"/>
      <c r="H75" s="111"/>
      <c r="I75" s="289"/>
      <c r="J75" s="107"/>
      <c r="K75" s="113"/>
      <c r="L75" s="113"/>
      <c r="M75" s="108"/>
      <c r="N75" s="108"/>
      <c r="O75" s="109"/>
      <c r="P75" s="109"/>
      <c r="Q75" s="112"/>
      <c r="R75" s="114"/>
      <c r="S75" s="114"/>
      <c r="T75" s="643"/>
      <c r="U75" s="644"/>
      <c r="V75" s="403"/>
    </row>
    <row r="76" spans="1:22" ht="11.7" customHeight="1">
      <c r="A76" s="107"/>
      <c r="B76" s="113"/>
      <c r="C76" s="113"/>
      <c r="D76" s="108"/>
      <c r="E76" s="109"/>
      <c r="F76" s="114"/>
      <c r="G76" s="114"/>
      <c r="H76" s="111"/>
      <c r="I76" s="289"/>
      <c r="J76" s="107"/>
      <c r="K76" s="113"/>
      <c r="L76" s="113"/>
      <c r="M76" s="113"/>
      <c r="N76" s="108"/>
      <c r="O76" s="109"/>
      <c r="P76" s="109"/>
      <c r="Q76" s="112"/>
      <c r="R76" s="114"/>
      <c r="S76" s="114"/>
      <c r="T76" s="643"/>
      <c r="U76" s="644"/>
      <c r="V76" s="403"/>
    </row>
    <row r="77" spans="1:22" ht="11.7" customHeight="1">
      <c r="A77" s="107"/>
      <c r="B77" s="113"/>
      <c r="C77" s="108"/>
      <c r="D77" s="108"/>
      <c r="E77" s="109"/>
      <c r="F77" s="114"/>
      <c r="G77" s="114"/>
      <c r="H77" s="111"/>
      <c r="I77" s="289"/>
      <c r="J77" s="107"/>
      <c r="K77" s="113"/>
      <c r="L77" s="113"/>
      <c r="M77" s="113"/>
      <c r="N77" s="108"/>
      <c r="O77" s="109"/>
      <c r="P77" s="109"/>
      <c r="Q77" s="112"/>
      <c r="R77" s="114"/>
      <c r="S77" s="114"/>
      <c r="T77" s="643"/>
      <c r="U77" s="644"/>
      <c r="V77" s="403"/>
    </row>
    <row r="78" spans="1:22" ht="11.7" customHeight="1">
      <c r="A78" s="107"/>
      <c r="B78" s="113"/>
      <c r="C78" s="113"/>
      <c r="D78" s="108"/>
      <c r="E78" s="109"/>
      <c r="F78" s="114"/>
      <c r="G78" s="114"/>
      <c r="H78" s="111"/>
      <c r="I78" s="289"/>
      <c r="J78" s="107"/>
      <c r="K78" s="115"/>
      <c r="L78" s="115"/>
      <c r="M78" s="115"/>
      <c r="N78" s="115"/>
      <c r="O78" s="116"/>
      <c r="P78" s="116"/>
      <c r="Q78" s="117"/>
      <c r="R78" s="299"/>
      <c r="S78" s="299"/>
      <c r="T78" s="643"/>
      <c r="U78" s="644"/>
      <c r="V78" s="403"/>
    </row>
    <row r="79" spans="1:22" ht="11.7" customHeight="1">
      <c r="A79" s="107"/>
      <c r="B79" s="115"/>
      <c r="C79" s="115"/>
      <c r="D79" s="115"/>
      <c r="E79" s="116"/>
      <c r="F79" s="110"/>
      <c r="G79" s="110"/>
      <c r="H79" s="111"/>
      <c r="I79" s="289"/>
      <c r="J79" s="107"/>
      <c r="K79" s="113"/>
      <c r="L79" s="115"/>
      <c r="M79" s="115"/>
      <c r="N79" s="115"/>
      <c r="O79" s="116"/>
      <c r="P79" s="116"/>
      <c r="Q79" s="117"/>
      <c r="R79" s="299"/>
      <c r="S79" s="299"/>
      <c r="T79" s="643"/>
      <c r="U79" s="644"/>
      <c r="V79" s="403"/>
    </row>
    <row r="80" spans="1:22" ht="11.7" customHeight="1">
      <c r="A80" s="107"/>
      <c r="B80" s="115"/>
      <c r="C80" s="115"/>
      <c r="D80" s="115"/>
      <c r="E80" s="116"/>
      <c r="F80" s="107"/>
      <c r="G80" s="107"/>
      <c r="H80" s="118"/>
      <c r="I80" s="290"/>
      <c r="J80" s="107"/>
      <c r="K80" s="113"/>
      <c r="L80" s="113"/>
      <c r="M80" s="115"/>
      <c r="N80" s="115"/>
      <c r="O80" s="116"/>
      <c r="P80" s="116"/>
      <c r="Q80" s="117"/>
      <c r="R80" s="299"/>
      <c r="S80" s="299"/>
      <c r="T80" s="643"/>
      <c r="U80" s="644"/>
      <c r="V80" s="403"/>
    </row>
    <row r="81" spans="1:22" ht="11.7" customHeight="1">
      <c r="A81" s="107"/>
      <c r="B81" s="113"/>
      <c r="C81" s="108"/>
      <c r="D81" s="108"/>
      <c r="E81" s="109"/>
      <c r="F81" s="114"/>
      <c r="G81" s="114"/>
      <c r="H81" s="111"/>
      <c r="I81" s="289"/>
      <c r="J81" s="107"/>
      <c r="K81" s="113"/>
      <c r="L81" s="113"/>
      <c r="M81" s="113"/>
      <c r="N81" s="115"/>
      <c r="O81" s="116"/>
      <c r="P81" s="116"/>
      <c r="Q81" s="117"/>
      <c r="R81" s="299"/>
      <c r="S81" s="299"/>
      <c r="T81" s="643"/>
      <c r="U81" s="644"/>
      <c r="V81" s="403"/>
    </row>
    <row r="82" spans="1:22" ht="11.7" customHeight="1">
      <c r="A82" s="107"/>
      <c r="B82" s="115"/>
      <c r="C82" s="115"/>
      <c r="D82" s="115"/>
      <c r="E82" s="116"/>
      <c r="F82" s="110"/>
      <c r="G82" s="110"/>
      <c r="H82" s="111"/>
      <c r="I82" s="289"/>
      <c r="J82" s="107"/>
      <c r="K82" s="113"/>
      <c r="L82" s="113"/>
      <c r="M82" s="113"/>
      <c r="N82" s="108"/>
      <c r="O82" s="109"/>
      <c r="P82" s="109"/>
      <c r="Q82" s="112"/>
      <c r="R82" s="114"/>
      <c r="S82" s="114"/>
      <c r="T82" s="643"/>
      <c r="U82" s="644"/>
      <c r="V82" s="403"/>
    </row>
    <row r="83" spans="1:22" ht="11.7" customHeight="1">
      <c r="A83" s="107"/>
      <c r="B83" s="115"/>
      <c r="C83" s="115"/>
      <c r="D83" s="115"/>
      <c r="E83" s="116"/>
      <c r="F83" s="110"/>
      <c r="G83" s="110"/>
      <c r="H83" s="111"/>
      <c r="I83" s="290"/>
      <c r="J83" s="107"/>
      <c r="K83" s="115"/>
      <c r="L83" s="115"/>
      <c r="M83" s="115"/>
      <c r="N83" s="115"/>
      <c r="O83" s="116"/>
      <c r="P83" s="116"/>
      <c r="Q83" s="118"/>
      <c r="R83" s="107"/>
      <c r="S83" s="107"/>
      <c r="T83" s="643"/>
      <c r="U83" s="644"/>
      <c r="V83" s="403"/>
    </row>
    <row r="84" spans="1:22" ht="11.7" customHeight="1">
      <c r="A84" s="119"/>
      <c r="B84" s="120"/>
      <c r="C84" s="120"/>
      <c r="D84" s="120"/>
      <c r="E84" s="121"/>
      <c r="F84" s="119"/>
      <c r="G84" s="119"/>
      <c r="H84" s="122"/>
      <c r="I84" s="291"/>
      <c r="J84" s="119"/>
      <c r="K84" s="120"/>
      <c r="L84" s="120"/>
      <c r="M84" s="120"/>
      <c r="N84" s="120"/>
      <c r="O84" s="121"/>
      <c r="P84" s="121"/>
      <c r="Q84" s="122"/>
      <c r="R84" s="119"/>
      <c r="S84" s="119"/>
      <c r="T84" s="653"/>
      <c r="U84" s="654"/>
      <c r="V84" s="291"/>
    </row>
    <row r="85" spans="1:22" ht="14.25" customHeight="1">
      <c r="A85" s="641" t="s">
        <v>318</v>
      </c>
      <c r="B85" s="641"/>
      <c r="C85" s="641"/>
      <c r="D85" s="641"/>
      <c r="E85" s="641"/>
      <c r="F85" s="641"/>
      <c r="G85" s="642">
        <v>0</v>
      </c>
      <c r="H85" s="642"/>
      <c r="L85" s="641" t="s">
        <v>319</v>
      </c>
      <c r="M85" s="641"/>
      <c r="N85" s="641"/>
      <c r="O85" s="641"/>
      <c r="P85" s="641"/>
      <c r="Q85" s="641"/>
      <c r="R85" s="641"/>
      <c r="S85" s="642">
        <v>0</v>
      </c>
      <c r="T85" s="642"/>
      <c r="U85" s="642"/>
    </row>
    <row r="86" spans="1:22" ht="13.8">
      <c r="A86" s="647" t="s">
        <v>8</v>
      </c>
      <c r="B86" s="647"/>
      <c r="D86" s="405" t="s">
        <v>446</v>
      </c>
    </row>
  </sheetData>
  <mergeCells count="54">
    <mergeCell ref="T23:U23"/>
    <mergeCell ref="T13:U13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  <mergeCell ref="T14:U14"/>
    <mergeCell ref="T15:U15"/>
    <mergeCell ref="T16:U16"/>
    <mergeCell ref="T22:U22"/>
    <mergeCell ref="T17:U17"/>
    <mergeCell ref="T18:U18"/>
    <mergeCell ref="T19:U19"/>
    <mergeCell ref="T20:U20"/>
    <mergeCell ref="T21:U21"/>
    <mergeCell ref="A86:B86"/>
    <mergeCell ref="T9:U11"/>
    <mergeCell ref="V9:V11"/>
    <mergeCell ref="T83:U83"/>
    <mergeCell ref="T84:U84"/>
    <mergeCell ref="T78:U78"/>
    <mergeCell ref="T79:U79"/>
    <mergeCell ref="T80:U80"/>
    <mergeCell ref="T81:U81"/>
    <mergeCell ref="T82:U82"/>
    <mergeCell ref="T75:U75"/>
    <mergeCell ref="T76:U76"/>
    <mergeCell ref="T77:U77"/>
    <mergeCell ref="T72:U72"/>
    <mergeCell ref="T73:U73"/>
    <mergeCell ref="T74:U74"/>
    <mergeCell ref="T25:U25"/>
    <mergeCell ref="T68:U68"/>
    <mergeCell ref="T28:U28"/>
    <mergeCell ref="T24:U24"/>
    <mergeCell ref="T29:U29"/>
    <mergeCell ref="T30:U30"/>
    <mergeCell ref="T26:U26"/>
    <mergeCell ref="T27:U27"/>
    <mergeCell ref="A85:F85"/>
    <mergeCell ref="G85:H85"/>
    <mergeCell ref="L85:R85"/>
    <mergeCell ref="S85:U85"/>
    <mergeCell ref="T69:U69"/>
    <mergeCell ref="T70:U70"/>
    <mergeCell ref="T71:U7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rowBreaks count="1" manualBreakCount="1">
    <brk id="4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showGridLines="0" showOutlineSymbols="0" view="pageBreakPreview" zoomScaleSheetLayoutView="100" workbookViewId="0">
      <selection activeCell="C20" sqref="C20"/>
    </sheetView>
  </sheetViews>
  <sheetFormatPr defaultColWidth="6.88671875" defaultRowHeight="12.75" customHeight="1"/>
  <cols>
    <col min="1" max="1" width="1" style="3" customWidth="1"/>
    <col min="2" max="2" width="33.33203125" style="3" customWidth="1"/>
    <col min="3" max="3" width="5.6640625" style="3" customWidth="1"/>
    <col min="4" max="4" width="7.5546875" style="3" customWidth="1"/>
    <col min="5" max="10" width="13" style="3" customWidth="1"/>
    <col min="11" max="11" width="13" style="3" hidden="1" customWidth="1"/>
    <col min="12" max="12" width="13" style="3" customWidth="1"/>
    <col min="13" max="13" width="5.109375" style="3" hidden="1" customWidth="1"/>
    <col min="14" max="16384" width="6.88671875" style="3"/>
  </cols>
  <sheetData>
    <row r="1" spans="1:13" ht="12" customHeight="1">
      <c r="A1" s="669" t="str">
        <f>封面!$A$4</f>
        <v>彰化縣地方教育發展基金－彰化縣彰化市民生國民小學</v>
      </c>
      <c r="B1" s="670"/>
      <c r="C1" s="670"/>
      <c r="D1" s="670"/>
      <c r="E1" s="670"/>
      <c r="F1" s="670"/>
      <c r="G1" s="670"/>
      <c r="H1" s="670"/>
      <c r="I1" s="670"/>
      <c r="J1" s="670"/>
      <c r="K1" s="670"/>
      <c r="L1" s="670"/>
      <c r="M1" s="671"/>
    </row>
    <row r="2" spans="1:13" ht="13.2">
      <c r="A2" s="670"/>
      <c r="B2" s="670"/>
      <c r="C2" s="670"/>
      <c r="D2" s="670"/>
      <c r="E2" s="670"/>
      <c r="F2" s="670"/>
      <c r="G2" s="670"/>
      <c r="H2" s="670"/>
      <c r="I2" s="670"/>
      <c r="J2" s="670"/>
      <c r="K2" s="670"/>
      <c r="L2" s="670"/>
      <c r="M2" s="671"/>
    </row>
    <row r="3" spans="1:13" ht="13.2">
      <c r="M3" s="196"/>
    </row>
    <row r="4" spans="1:13" ht="23.25" customHeight="1">
      <c r="A4" s="672" t="s">
        <v>27</v>
      </c>
      <c r="B4" s="672"/>
      <c r="C4" s="672"/>
      <c r="D4" s="672"/>
      <c r="E4" s="672"/>
      <c r="F4" s="672"/>
      <c r="G4" s="672"/>
      <c r="H4" s="672"/>
      <c r="I4" s="672"/>
      <c r="J4" s="672"/>
      <c r="K4" s="672"/>
      <c r="L4" s="672"/>
      <c r="M4" s="672"/>
    </row>
    <row r="5" spans="1:13" ht="2.25" customHeight="1">
      <c r="A5" s="672"/>
      <c r="B5" s="672"/>
      <c r="C5" s="672"/>
      <c r="D5" s="672"/>
      <c r="E5" s="672"/>
      <c r="F5" s="672"/>
      <c r="G5" s="672"/>
      <c r="H5" s="672"/>
      <c r="I5" s="672"/>
      <c r="J5" s="672"/>
      <c r="K5" s="672"/>
      <c r="L5" s="672"/>
      <c r="M5" s="672"/>
    </row>
    <row r="6" spans="1:13" ht="16.2">
      <c r="A6" s="673" t="str">
        <f>封面!$E$10&amp;封面!$H$10&amp;封面!$I$10&amp;封面!$J$10&amp;封面!$K$10&amp;封面!L10</f>
        <v>中華民國113年8月份</v>
      </c>
      <c r="B6" s="673"/>
      <c r="C6" s="673"/>
      <c r="D6" s="673"/>
      <c r="E6" s="673"/>
      <c r="F6" s="673"/>
      <c r="G6" s="673"/>
      <c r="H6" s="673"/>
      <c r="I6" s="673"/>
      <c r="J6" s="673"/>
      <c r="K6" s="673"/>
      <c r="L6" s="673"/>
      <c r="M6" s="673"/>
    </row>
    <row r="7" spans="1:13" ht="10.5" customHeight="1"/>
    <row r="8" spans="1:13" ht="16.2">
      <c r="A8" s="616" t="s">
        <v>1</v>
      </c>
      <c r="B8" s="616"/>
      <c r="C8" s="616"/>
      <c r="D8" s="616"/>
      <c r="E8" s="616"/>
      <c r="F8" s="616"/>
      <c r="G8" s="616"/>
      <c r="H8" s="616"/>
      <c r="I8" s="616"/>
      <c r="J8" s="616"/>
      <c r="K8" s="616"/>
      <c r="L8" s="616"/>
      <c r="M8" s="616"/>
    </row>
    <row r="9" spans="1:13" ht="1.5" customHeight="1"/>
    <row r="10" spans="1:13" s="5" customFormat="1" ht="32.25" customHeight="1">
      <c r="A10" s="15"/>
      <c r="B10" s="663" t="s">
        <v>28</v>
      </c>
      <c r="C10" s="664"/>
      <c r="D10" s="665" t="s">
        <v>29</v>
      </c>
      <c r="E10" s="668" t="s">
        <v>30</v>
      </c>
      <c r="F10" s="663"/>
      <c r="G10" s="663"/>
      <c r="H10" s="674" t="s">
        <v>203</v>
      </c>
      <c r="I10" s="675"/>
      <c r="J10" s="675"/>
      <c r="K10" s="675"/>
      <c r="L10" s="675"/>
      <c r="M10" s="67"/>
    </row>
    <row r="11" spans="1:13" s="5" customFormat="1" ht="16.5" hidden="1" customHeight="1">
      <c r="B11" s="676" t="s">
        <v>31</v>
      </c>
      <c r="C11" s="665" t="s">
        <v>32</v>
      </c>
      <c r="D11" s="666"/>
      <c r="E11" s="665" t="s">
        <v>33</v>
      </c>
      <c r="F11" s="665" t="s">
        <v>34</v>
      </c>
      <c r="G11" s="665" t="s">
        <v>35</v>
      </c>
      <c r="H11" s="665" t="s">
        <v>33</v>
      </c>
      <c r="I11" s="665" t="s">
        <v>34</v>
      </c>
      <c r="J11" s="680" t="s">
        <v>195</v>
      </c>
      <c r="K11" s="681"/>
      <c r="L11" s="682"/>
      <c r="M11" s="125"/>
    </row>
    <row r="12" spans="1:13" s="5" customFormat="1" ht="16.2">
      <c r="A12" s="15"/>
      <c r="B12" s="677"/>
      <c r="C12" s="678"/>
      <c r="D12" s="667"/>
      <c r="E12" s="678"/>
      <c r="F12" s="678"/>
      <c r="G12" s="678"/>
      <c r="H12" s="679"/>
      <c r="I12" s="679"/>
      <c r="J12" s="67" t="s">
        <v>196</v>
      </c>
      <c r="K12" s="67"/>
      <c r="L12" s="67" t="s">
        <v>197</v>
      </c>
      <c r="M12" s="67"/>
    </row>
    <row r="13" spans="1:13" ht="39.75" hidden="1" customHeight="1">
      <c r="C13" s="295"/>
      <c r="D13" s="295"/>
      <c r="E13" s="295"/>
      <c r="H13" s="13"/>
      <c r="I13" s="13"/>
      <c r="J13" s="13"/>
      <c r="K13" s="13"/>
      <c r="L13" s="13"/>
      <c r="M13" s="13"/>
    </row>
    <row r="14" spans="1:13" ht="13.2" hidden="1">
      <c r="C14" s="295"/>
      <c r="D14" s="295"/>
      <c r="E14" s="295"/>
      <c r="H14" s="13"/>
      <c r="I14" s="13"/>
      <c r="J14" s="13"/>
      <c r="K14" s="13"/>
      <c r="L14" s="13"/>
      <c r="M14" s="13"/>
    </row>
    <row r="15" spans="1:13" ht="21" customHeight="1">
      <c r="A15" s="11"/>
      <c r="B15" s="16" t="s">
        <v>22</v>
      </c>
      <c r="C15" s="337"/>
      <c r="D15" s="338" t="s">
        <v>36</v>
      </c>
      <c r="E15" s="339"/>
      <c r="F15" s="237"/>
      <c r="G15" s="239"/>
      <c r="H15" s="240">
        <v>21391587</v>
      </c>
      <c r="I15" s="240">
        <v>9675000</v>
      </c>
      <c r="J15" s="240">
        <v>11716587</v>
      </c>
      <c r="K15" s="240"/>
      <c r="L15" s="241">
        <v>121.10167441860466</v>
      </c>
      <c r="M15" s="123"/>
    </row>
    <row r="16" spans="1:13" ht="12.75" hidden="1" customHeight="1">
      <c r="A16" s="6"/>
      <c r="B16" s="130"/>
      <c r="C16" s="322"/>
      <c r="D16" s="323"/>
      <c r="E16" s="324"/>
      <c r="F16" s="69"/>
      <c r="G16" s="69"/>
      <c r="H16" s="237"/>
      <c r="I16" s="237"/>
      <c r="J16" s="237"/>
      <c r="K16" s="237"/>
      <c r="L16" s="237"/>
      <c r="M16" s="124"/>
    </row>
    <row r="17" spans="1:13" ht="21" customHeight="1">
      <c r="A17" s="7"/>
      <c r="B17" s="131"/>
      <c r="C17" s="340"/>
      <c r="D17" s="341" t="s">
        <v>37</v>
      </c>
      <c r="E17" s="339"/>
      <c r="F17" s="237"/>
      <c r="G17" s="239"/>
      <c r="H17" s="240">
        <v>108184197</v>
      </c>
      <c r="I17" s="240">
        <v>108564000</v>
      </c>
      <c r="J17" s="240">
        <v>-379803</v>
      </c>
      <c r="K17" s="240"/>
      <c r="L17" s="241">
        <v>-0.34984248922294681</v>
      </c>
      <c r="M17" s="123"/>
    </row>
    <row r="18" spans="1:13" ht="12.75" customHeight="1">
      <c r="C18" s="323"/>
      <c r="D18" s="523"/>
      <c r="E18" s="324"/>
      <c r="F18" s="69"/>
      <c r="G18" s="525"/>
      <c r="H18" s="525"/>
      <c r="I18" s="525"/>
      <c r="J18" s="525"/>
      <c r="K18" s="525"/>
      <c r="L18" s="525"/>
      <c r="M18" s="524"/>
    </row>
    <row r="19" spans="1:13" ht="12.75" customHeight="1">
      <c r="C19" s="323"/>
      <c r="D19" s="323"/>
      <c r="E19" s="324"/>
      <c r="F19" s="69"/>
      <c r="G19" s="526"/>
      <c r="H19" s="526"/>
      <c r="I19" s="526"/>
      <c r="J19" s="526"/>
      <c r="K19" s="526"/>
      <c r="L19" s="526"/>
      <c r="M19" s="524"/>
    </row>
    <row r="20" spans="1:13" ht="21" customHeight="1">
      <c r="A20" s="11"/>
      <c r="B20" s="16" t="s">
        <v>23</v>
      </c>
      <c r="C20" s="337"/>
      <c r="D20" s="338" t="s">
        <v>36</v>
      </c>
      <c r="E20" s="339"/>
      <c r="F20" s="237"/>
      <c r="G20" s="82"/>
      <c r="H20" s="240">
        <v>0</v>
      </c>
      <c r="I20" s="240">
        <v>0</v>
      </c>
      <c r="J20" s="240">
        <v>0</v>
      </c>
      <c r="K20" s="240"/>
      <c r="L20" s="241">
        <v>0</v>
      </c>
      <c r="M20" s="123"/>
    </row>
    <row r="21" spans="1:13" ht="12.75" hidden="1" customHeight="1">
      <c r="A21" s="6"/>
      <c r="B21" s="130"/>
      <c r="C21" s="322"/>
      <c r="D21" s="323"/>
      <c r="E21" s="324"/>
      <c r="F21" s="69"/>
      <c r="G21" s="69"/>
      <c r="H21" s="237"/>
      <c r="I21" s="237"/>
      <c r="J21" s="237"/>
      <c r="K21" s="237"/>
      <c r="L21" s="237"/>
      <c r="M21" s="124"/>
    </row>
    <row r="22" spans="1:13" ht="21" customHeight="1">
      <c r="A22" s="7"/>
      <c r="B22" s="131"/>
      <c r="C22" s="340"/>
      <c r="D22" s="527" t="s">
        <v>37</v>
      </c>
      <c r="E22" s="339"/>
      <c r="F22" s="237"/>
      <c r="G22" s="82"/>
      <c r="H22" s="240">
        <v>77000</v>
      </c>
      <c r="I22" s="240">
        <v>100000</v>
      </c>
      <c r="J22" s="240">
        <v>-23000</v>
      </c>
      <c r="K22" s="240"/>
      <c r="L22" s="241">
        <v>-23</v>
      </c>
      <c r="M22" s="123"/>
    </row>
    <row r="23" spans="1:13" ht="30" customHeight="1"/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showZeros="0" view="pageBreakPreview" zoomScaleSheetLayoutView="100" workbookViewId="0">
      <selection activeCell="C20" sqref="C20"/>
    </sheetView>
  </sheetViews>
  <sheetFormatPr defaultColWidth="9.109375" defaultRowHeight="15"/>
  <cols>
    <col min="1" max="1" width="25.44140625" style="208" customWidth="1"/>
    <col min="2" max="7" width="17" style="49" customWidth="1"/>
    <col min="8" max="8" width="13" style="49" bestFit="1" customWidth="1"/>
    <col min="9" max="16384" width="9.109375" style="49"/>
  </cols>
  <sheetData>
    <row r="1" spans="1:11" s="69" customFormat="1" ht="19.8">
      <c r="A1" s="684" t="str">
        <f>封面!$A$4</f>
        <v>彰化縣地方教育發展基金－彰化縣彰化市民生國民小學</v>
      </c>
      <c r="B1" s="684"/>
      <c r="C1" s="684"/>
      <c r="D1" s="684"/>
      <c r="E1" s="684"/>
      <c r="F1" s="684"/>
      <c r="G1" s="685"/>
      <c r="J1" s="203"/>
      <c r="K1" s="182"/>
    </row>
    <row r="2" spans="1:11" s="69" customFormat="1" ht="19.8" hidden="1">
      <c r="A2" s="206"/>
      <c r="B2" s="9"/>
      <c r="C2" s="9"/>
      <c r="D2" s="9"/>
      <c r="E2" s="9"/>
      <c r="F2" s="9"/>
      <c r="J2" s="203"/>
      <c r="K2" s="182"/>
    </row>
    <row r="3" spans="1:11" s="69" customFormat="1" ht="14.25" hidden="1" customHeight="1">
      <c r="A3" s="207"/>
      <c r="J3" s="203"/>
      <c r="K3" s="182"/>
    </row>
    <row r="4" spans="1:11" s="69" customFormat="1" ht="22.2">
      <c r="A4" s="688" t="s">
        <v>268</v>
      </c>
      <c r="B4" s="688"/>
      <c r="C4" s="688"/>
      <c r="D4" s="688"/>
      <c r="E4" s="688"/>
      <c r="F4" s="688"/>
      <c r="G4" s="685"/>
      <c r="J4" s="203"/>
      <c r="K4" s="182"/>
    </row>
    <row r="5" spans="1:11" s="69" customFormat="1" ht="6.75" customHeight="1">
      <c r="A5" s="207"/>
      <c r="J5" s="203"/>
      <c r="K5" s="182"/>
    </row>
    <row r="6" spans="1:11" s="69" customFormat="1" ht="16.2">
      <c r="A6" s="687" t="str">
        <f>封面!$E$10&amp;封面!$H$10&amp;封面!$I$10&amp;封面!$J$10&amp;封面!$K$10&amp;封面!L10</f>
        <v>中華民國113年8月份</v>
      </c>
      <c r="B6" s="687"/>
      <c r="C6" s="687"/>
      <c r="D6" s="687"/>
      <c r="E6" s="687"/>
      <c r="F6" s="687"/>
      <c r="G6" s="685"/>
      <c r="J6" s="203"/>
      <c r="K6" s="182"/>
    </row>
    <row r="7" spans="1:11" s="69" customFormat="1" ht="14.25" customHeight="1">
      <c r="A7" s="616" t="s">
        <v>39</v>
      </c>
      <c r="B7" s="616"/>
      <c r="C7" s="616"/>
      <c r="D7" s="616"/>
      <c r="E7" s="616"/>
      <c r="F7" s="616"/>
      <c r="G7" s="685"/>
      <c r="J7" s="203"/>
      <c r="K7" s="182"/>
    </row>
    <row r="8" spans="1:11" s="204" customFormat="1" ht="28.5" customHeight="1">
      <c r="A8" s="610" t="s">
        <v>213</v>
      </c>
      <c r="B8" s="610" t="s">
        <v>269</v>
      </c>
      <c r="C8" s="610" t="s">
        <v>270</v>
      </c>
      <c r="D8" s="689" t="s">
        <v>273</v>
      </c>
      <c r="E8" s="690"/>
      <c r="F8" s="618" t="s">
        <v>274</v>
      </c>
      <c r="G8" s="629" t="s">
        <v>275</v>
      </c>
    </row>
    <row r="9" spans="1:11" s="205" customFormat="1" ht="28.5" customHeight="1">
      <c r="A9" s="686"/>
      <c r="B9" s="686"/>
      <c r="C9" s="686"/>
      <c r="D9" s="281" t="s">
        <v>271</v>
      </c>
      <c r="E9" s="281" t="s">
        <v>272</v>
      </c>
      <c r="F9" s="683"/>
      <c r="G9" s="644"/>
    </row>
    <row r="10" spans="1:11">
      <c r="A10" s="209" t="s">
        <v>205</v>
      </c>
      <c r="B10" s="242">
        <f t="shared" ref="B10:G10" si="0">SUM(B12:B40)</f>
        <v>503253996</v>
      </c>
      <c r="C10" s="242">
        <f t="shared" si="0"/>
        <v>169974262</v>
      </c>
      <c r="D10" s="282">
        <f t="shared" si="0"/>
        <v>26268935</v>
      </c>
      <c r="E10" s="282">
        <f t="shared" si="0"/>
        <v>16698738</v>
      </c>
      <c r="F10" s="282">
        <f t="shared" si="0"/>
        <v>6657452</v>
      </c>
      <c r="G10" s="282">
        <f t="shared" si="0"/>
        <v>336192479</v>
      </c>
    </row>
    <row r="11" spans="1:11" ht="15.75" hidden="1" customHeight="1">
      <c r="A11" s="210"/>
      <c r="B11" s="243"/>
      <c r="C11" s="243"/>
      <c r="D11" s="283"/>
      <c r="E11" s="283"/>
      <c r="F11" s="283"/>
      <c r="G11" s="283"/>
    </row>
    <row r="12" spans="1:11">
      <c r="A12" s="211" t="s">
        <v>206</v>
      </c>
      <c r="B12" s="243"/>
      <c r="C12" s="243"/>
      <c r="D12" s="283"/>
      <c r="E12" s="283"/>
      <c r="F12" s="283"/>
      <c r="G12" s="283">
        <f>B12-C12+D12-E12-F12</f>
        <v>0</v>
      </c>
    </row>
    <row r="13" spans="1:11" ht="15.75" hidden="1" customHeight="1">
      <c r="A13" s="211"/>
      <c r="B13" s="243"/>
      <c r="C13" s="321"/>
      <c r="D13" s="362"/>
      <c r="E13" s="362"/>
      <c r="F13" s="283"/>
      <c r="G13" s="283">
        <f t="shared" ref="G13:G41" si="1">B13-C13+D13-E13-F13</f>
        <v>0</v>
      </c>
    </row>
    <row r="14" spans="1:11">
      <c r="A14" s="211" t="s">
        <v>207</v>
      </c>
      <c r="B14" s="243">
        <v>167484955</v>
      </c>
      <c r="C14" s="363"/>
      <c r="D14" s="362">
        <v>1792790</v>
      </c>
      <c r="E14" s="362"/>
      <c r="F14" s="283"/>
      <c r="G14" s="283">
        <f t="shared" si="1"/>
        <v>169277745</v>
      </c>
    </row>
    <row r="15" spans="1:11" ht="15.75" hidden="1" customHeight="1">
      <c r="A15" s="211"/>
      <c r="B15" s="243"/>
      <c r="C15" s="363"/>
      <c r="D15" s="362"/>
      <c r="E15" s="362"/>
      <c r="F15" s="283"/>
      <c r="G15" s="283">
        <f t="shared" si="1"/>
        <v>0</v>
      </c>
    </row>
    <row r="16" spans="1:11">
      <c r="A16" s="211" t="s">
        <v>208</v>
      </c>
      <c r="B16" s="364">
        <v>22834363</v>
      </c>
      <c r="C16" s="365">
        <v>12479926</v>
      </c>
      <c r="D16" s="363">
        <v>14357975</v>
      </c>
      <c r="E16" s="362">
        <v>11265052</v>
      </c>
      <c r="F16" s="365">
        <v>-293916</v>
      </c>
      <c r="G16" s="283">
        <f t="shared" si="1"/>
        <v>13741276</v>
      </c>
      <c r="H16" s="558"/>
    </row>
    <row r="17" spans="1:7" ht="15.75" hidden="1" customHeight="1">
      <c r="A17" s="211"/>
      <c r="B17" s="363"/>
      <c r="C17" s="363"/>
      <c r="D17" s="363"/>
      <c r="E17" s="362"/>
      <c r="F17" s="365"/>
      <c r="G17" s="283">
        <f t="shared" si="1"/>
        <v>0</v>
      </c>
    </row>
    <row r="18" spans="1:7">
      <c r="A18" s="211" t="s">
        <v>209</v>
      </c>
      <c r="B18" s="364">
        <v>256664094</v>
      </c>
      <c r="C18" s="365">
        <v>122932139</v>
      </c>
      <c r="D18" s="362">
        <v>259000</v>
      </c>
      <c r="E18" s="362">
        <v>3000</v>
      </c>
      <c r="F18" s="365">
        <v>3304102</v>
      </c>
      <c r="G18" s="283">
        <f t="shared" si="1"/>
        <v>130683853</v>
      </c>
    </row>
    <row r="19" spans="1:7" ht="15.75" hidden="1" customHeight="1">
      <c r="A19" s="211"/>
      <c r="B19" s="363"/>
      <c r="C19" s="363"/>
      <c r="D19" s="363"/>
      <c r="E19" s="362"/>
      <c r="F19" s="365"/>
      <c r="G19" s="283">
        <f t="shared" si="1"/>
        <v>0</v>
      </c>
    </row>
    <row r="20" spans="1:7">
      <c r="A20" s="211" t="s">
        <v>210</v>
      </c>
      <c r="B20" s="364">
        <v>14328826</v>
      </c>
      <c r="C20" s="365">
        <v>9438709</v>
      </c>
      <c r="D20" s="365">
        <v>2434606</v>
      </c>
      <c r="E20" s="362">
        <v>93551</v>
      </c>
      <c r="F20" s="365">
        <v>1450910</v>
      </c>
      <c r="G20" s="283">
        <f t="shared" si="1"/>
        <v>5780262</v>
      </c>
    </row>
    <row r="21" spans="1:7" ht="15.75" hidden="1" customHeight="1">
      <c r="A21" s="211"/>
      <c r="B21" s="363"/>
      <c r="C21" s="363"/>
      <c r="D21" s="363"/>
      <c r="E21" s="362"/>
      <c r="F21" s="365"/>
      <c r="G21" s="283">
        <f t="shared" si="1"/>
        <v>0</v>
      </c>
    </row>
    <row r="22" spans="1:7">
      <c r="A22" s="211" t="s">
        <v>211</v>
      </c>
      <c r="B22" s="364">
        <v>9005092</v>
      </c>
      <c r="C22" s="365">
        <v>2705155</v>
      </c>
      <c r="D22" s="365">
        <v>268000</v>
      </c>
      <c r="E22" s="362">
        <v>5199884</v>
      </c>
      <c r="F22" s="365">
        <v>195261</v>
      </c>
      <c r="G22" s="283">
        <f t="shared" si="1"/>
        <v>1172792</v>
      </c>
    </row>
    <row r="23" spans="1:7" ht="15.75" hidden="1" customHeight="1">
      <c r="A23" s="211"/>
      <c r="B23" s="363"/>
      <c r="C23" s="363"/>
      <c r="D23" s="363"/>
      <c r="E23" s="283"/>
      <c r="F23" s="365"/>
      <c r="G23" s="283">
        <f t="shared" si="1"/>
        <v>0</v>
      </c>
    </row>
    <row r="24" spans="1:7">
      <c r="A24" s="211" t="s">
        <v>212</v>
      </c>
      <c r="B24" s="364">
        <v>32896718</v>
      </c>
      <c r="C24" s="365">
        <v>22418333</v>
      </c>
      <c r="D24" s="365">
        <v>6946564</v>
      </c>
      <c r="E24" s="283">
        <v>111000</v>
      </c>
      <c r="F24" s="365">
        <v>2001095</v>
      </c>
      <c r="G24" s="283">
        <f t="shared" si="1"/>
        <v>15312854</v>
      </c>
    </row>
    <row r="25" spans="1:7" ht="15.75" hidden="1" customHeight="1">
      <c r="A25" s="211"/>
      <c r="B25" s="243"/>
      <c r="C25" s="243"/>
      <c r="D25" s="283"/>
      <c r="E25" s="283"/>
      <c r="F25" s="283"/>
      <c r="G25" s="283">
        <f t="shared" si="1"/>
        <v>0</v>
      </c>
    </row>
    <row r="26" spans="1:7">
      <c r="A26" s="211" t="s">
        <v>441</v>
      </c>
      <c r="B26" s="243"/>
      <c r="C26" s="243"/>
      <c r="D26" s="283"/>
      <c r="E26" s="283"/>
      <c r="F26" s="283"/>
      <c r="G26" s="283">
        <f t="shared" si="1"/>
        <v>0</v>
      </c>
    </row>
    <row r="27" spans="1:7" ht="15.75" hidden="1" customHeight="1">
      <c r="A27" s="211"/>
      <c r="B27" s="243"/>
      <c r="C27" s="243"/>
      <c r="D27" s="283"/>
      <c r="E27" s="283"/>
      <c r="F27" s="283"/>
      <c r="G27" s="283">
        <f t="shared" si="1"/>
        <v>0</v>
      </c>
    </row>
    <row r="28" spans="1:7">
      <c r="A28" s="211" t="s">
        <v>442</v>
      </c>
      <c r="B28" s="243"/>
      <c r="C28" s="243"/>
      <c r="D28" s="283"/>
      <c r="E28" s="283"/>
      <c r="F28" s="283"/>
      <c r="G28" s="283">
        <f t="shared" si="1"/>
        <v>0</v>
      </c>
    </row>
    <row r="29" spans="1:7" ht="15.75" hidden="1" customHeight="1">
      <c r="A29" s="211"/>
      <c r="B29" s="243"/>
      <c r="C29" s="243"/>
      <c r="D29" s="283"/>
      <c r="E29" s="283"/>
      <c r="F29" s="283"/>
      <c r="G29" s="283">
        <f t="shared" si="1"/>
        <v>0</v>
      </c>
    </row>
    <row r="30" spans="1:7">
      <c r="A30" s="211" t="s">
        <v>443</v>
      </c>
      <c r="B30" s="243"/>
      <c r="C30" s="243"/>
      <c r="D30" s="283"/>
      <c r="E30" s="283"/>
      <c r="F30" s="283"/>
      <c r="G30" s="283">
        <f t="shared" si="1"/>
        <v>0</v>
      </c>
    </row>
    <row r="31" spans="1:7" hidden="1">
      <c r="A31" s="211"/>
      <c r="B31" s="243"/>
      <c r="C31" s="243"/>
      <c r="D31" s="283"/>
      <c r="E31" s="283"/>
      <c r="F31" s="283"/>
      <c r="G31" s="283">
        <f t="shared" si="1"/>
        <v>0</v>
      </c>
    </row>
    <row r="32" spans="1:7">
      <c r="A32" s="211" t="s">
        <v>49</v>
      </c>
      <c r="B32" s="243"/>
      <c r="C32" s="243"/>
      <c r="D32" s="283"/>
      <c r="E32" s="283"/>
      <c r="F32" s="283"/>
      <c r="G32" s="283">
        <f t="shared" si="1"/>
        <v>0</v>
      </c>
    </row>
    <row r="33" spans="1:7" hidden="1">
      <c r="A33" s="211"/>
      <c r="B33" s="243"/>
      <c r="C33" s="243"/>
      <c r="D33" s="283"/>
      <c r="E33" s="283"/>
      <c r="F33" s="283"/>
      <c r="G33" s="283">
        <f t="shared" si="1"/>
        <v>0</v>
      </c>
    </row>
    <row r="34" spans="1:7">
      <c r="A34" s="211" t="s">
        <v>200</v>
      </c>
      <c r="B34" s="243"/>
      <c r="C34" s="243"/>
      <c r="D34" s="283"/>
      <c r="E34" s="283"/>
      <c r="F34" s="283"/>
      <c r="G34" s="283">
        <f t="shared" si="1"/>
        <v>0</v>
      </c>
    </row>
    <row r="35" spans="1:7">
      <c r="A35" s="211" t="s">
        <v>50</v>
      </c>
      <c r="B35" s="243"/>
      <c r="C35" s="243"/>
      <c r="D35" s="283"/>
      <c r="E35" s="283"/>
      <c r="F35" s="283"/>
      <c r="G35" s="283">
        <f t="shared" si="1"/>
        <v>0</v>
      </c>
    </row>
    <row r="36" spans="1:7" hidden="1">
      <c r="A36" s="211"/>
      <c r="B36" s="243"/>
      <c r="C36" s="243"/>
      <c r="D36" s="283"/>
      <c r="E36" s="283"/>
      <c r="F36" s="283"/>
      <c r="G36" s="283">
        <f t="shared" si="1"/>
        <v>0</v>
      </c>
    </row>
    <row r="37" spans="1:7">
      <c r="A37" s="211" t="s">
        <v>444</v>
      </c>
      <c r="B37" s="243">
        <v>39948</v>
      </c>
      <c r="C37" s="243"/>
      <c r="D37" s="283">
        <v>210000</v>
      </c>
      <c r="E37" s="283">
        <v>26251</v>
      </c>
      <c r="F37" s="283"/>
      <c r="G37" s="283">
        <f t="shared" si="1"/>
        <v>223697</v>
      </c>
    </row>
    <row r="38" spans="1:7" hidden="1">
      <c r="A38" s="211"/>
      <c r="B38" s="243"/>
      <c r="C38" s="243"/>
      <c r="D38" s="283"/>
      <c r="E38" s="283"/>
      <c r="F38" s="283"/>
      <c r="G38" s="283">
        <f t="shared" si="1"/>
        <v>0</v>
      </c>
    </row>
    <row r="39" spans="1:7">
      <c r="A39" s="211" t="s">
        <v>445</v>
      </c>
      <c r="B39" s="243"/>
      <c r="C39" s="243"/>
      <c r="D39" s="283"/>
      <c r="E39" s="283"/>
      <c r="F39" s="283"/>
      <c r="G39" s="283">
        <f t="shared" si="1"/>
        <v>0</v>
      </c>
    </row>
    <row r="40" spans="1:7" hidden="1">
      <c r="A40" s="211"/>
      <c r="B40" s="243"/>
      <c r="C40" s="243"/>
      <c r="D40" s="283"/>
      <c r="E40" s="283"/>
      <c r="F40" s="283"/>
      <c r="G40" s="283">
        <f t="shared" si="1"/>
        <v>0</v>
      </c>
    </row>
    <row r="41" spans="1:7">
      <c r="A41" s="212" t="s">
        <v>201</v>
      </c>
      <c r="B41" s="244"/>
      <c r="C41" s="244"/>
      <c r="D41" s="284"/>
      <c r="E41" s="284"/>
      <c r="F41" s="284"/>
      <c r="G41" s="284">
        <f t="shared" si="1"/>
        <v>0</v>
      </c>
    </row>
    <row r="42" spans="1:7">
      <c r="G42" s="238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21</vt:i4>
      </vt:variant>
      <vt:variant>
        <vt:lpstr>已命名的範圍</vt:lpstr>
      </vt:variant>
      <vt:variant>
        <vt:i4>19</vt:i4>
      </vt:variant>
    </vt:vector>
  </HeadingPairs>
  <TitlesOfParts>
    <vt:vector size="40" baseType="lpstr">
      <vt:lpstr>封面-移交</vt:lpstr>
      <vt:lpstr>勾稽</vt:lpstr>
      <vt:lpstr>代收款</vt:lpstr>
      <vt:lpstr>勾稽 (2)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主要業務!Print_Area</vt:lpstr>
      <vt:lpstr>平衡!Print_Area</vt:lpstr>
      <vt:lpstr>各項費用!Print_Area</vt:lpstr>
      <vt:lpstr>收支!Print_Area</vt:lpstr>
      <vt:lpstr>固定!Print_Area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Windows 使用者</cp:lastModifiedBy>
  <cp:lastPrinted>2024-09-09T01:23:28Z</cp:lastPrinted>
  <dcterms:created xsi:type="dcterms:W3CDTF">2016-11-01T23:05:09Z</dcterms:created>
  <dcterms:modified xsi:type="dcterms:W3CDTF">2024-09-09T01:26:56Z</dcterms:modified>
</cp:coreProperties>
</file>