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民生國小\0經費執行\"/>
    </mc:Choice>
  </mc:AlternateContent>
  <xr:revisionPtr revIDLastSave="0" documentId="13_ncr:1_{BF2C0860-D6AF-4BDE-8C8F-92CAAECACCE8}" xr6:coauthVersionLast="47" xr6:coauthVersionMax="47" xr10:uidLastSave="{00000000-0000-0000-0000-000000000000}"/>
  <bookViews>
    <workbookView xWindow="28680" yWindow="-120" windowWidth="29040" windowHeight="15720" tabRatio="704" firstSheet="3" activeTab="3" xr2:uid="{00000000-000D-0000-FFFF-FFFF00000000}"/>
  </bookViews>
  <sheets>
    <sheet name="科目清單" sheetId="2" state="hidden" r:id="rId1"/>
    <sheet name="子目類別" sheetId="9" state="hidden" r:id="rId2"/>
    <sheet name="鐘點費-動簽" sheetId="18" state="hidden" r:id="rId3"/>
    <sheet name="預算-請購(修)" sheetId="1" r:id="rId4"/>
    <sheet name="預算-動簽" sheetId="6" r:id="rId5"/>
    <sheet name="代收(辦)-請購(修)" sheetId="11" r:id="rId6"/>
    <sheet name="代收(辦)-動簽" sheetId="12" r:id="rId7"/>
    <sheet name="代收款-請購(修)-自填" sheetId="13" state="hidden" r:id="rId8"/>
    <sheet name="代收款-動簽-自填" sheetId="14" state="hidden" r:id="rId9"/>
    <sheet name="鐘點費動簽" sheetId="22" r:id="rId10"/>
    <sheet name="受款人清單" sheetId="15" r:id="rId11"/>
    <sheet name="支出科目分攤表" sheetId="16" r:id="rId12"/>
    <sheet name="支出機關分攤表" sheetId="20" r:id="rId13"/>
    <sheet name="分(批)期付款" sheetId="21" r:id="rId14"/>
    <sheet name="手寫-動簽-收入" sheetId="19" r:id="rId15"/>
  </sheets>
  <definedNames>
    <definedName name="_113職員薪金">科目清單!$P$2:$X$2</definedName>
    <definedName name="_114工員工資">科目清單!$P$3:$X$3</definedName>
    <definedName name="_xlnm._FilterDatabase" localSheetId="1" hidden="1">子目類別!$F$1:$Y$32</definedName>
    <definedName name="MA指定用途捐款_仁愛專戶">子目類別!$N$2:$N$9</definedName>
    <definedName name="MB指定用途捐款">子目類別!$O$2:$O$9</definedName>
    <definedName name="_xlnm.Print_Area" localSheetId="1">子目類別!$A$1:$Q$25</definedName>
    <definedName name="_xlnm.Print_Area" localSheetId="14">'手寫-動簽-收入'!$A$1:$AG$40</definedName>
    <definedName name="_xlnm.Print_Area" localSheetId="11">支出科目分攤表!$A$1:$F$19</definedName>
    <definedName name="_xlnm.Print_Area" localSheetId="12">支出機關分攤表!$A$1:$F$33</definedName>
    <definedName name="_xlnm.Print_Area" localSheetId="6">'代收(辦)-動簽'!$A$1:$AG$43</definedName>
    <definedName name="_xlnm.Print_Area" localSheetId="5">'代收(辦)-請購(修)'!$A$1:$AG$91</definedName>
    <definedName name="_xlnm.Print_Area" localSheetId="8">'代收款-動簽-自填'!$A$1:$AG$41</definedName>
    <definedName name="_xlnm.Print_Area" localSheetId="7">'代收款-請購(修)-自填'!$A$1:$AG$38</definedName>
    <definedName name="_xlnm.Print_Area" localSheetId="4">'預算-動簽'!$A$1:$AG$41</definedName>
    <definedName name="_xlnm.Print_Area" localSheetId="3">'預算-請購(修)'!$A$1:$AG$38</definedName>
    <definedName name="_xlnm.Print_Area" localSheetId="9">鐘點費動簽!$A$1:$AG$40</definedName>
    <definedName name="_xlnm.Print_Area" localSheetId="2">'鐘點費-動簽'!$A$1:$AG$44</definedName>
    <definedName name="一級">科目清單!$F$1:$M$1</definedName>
    <definedName name="一般服務費">科目清單!$AA$2:$AA$6</definedName>
    <definedName name="子目類別">子目類別!$B$1:$C$1</definedName>
    <definedName name="什項設備租金">科目清單!$AJ$2:$AJ$6</definedName>
    <definedName name="公共關係費">科目清單!$AC$2:$AC$6</definedName>
    <definedName name="水電費">科目清單!$U$2:$U$6</definedName>
    <definedName name="代收付款項">子目類別!$H$2:$H$12</definedName>
    <definedName name="正式員額薪資">科目清單!$O$2:$O$6</definedName>
    <definedName name="用人費用">科目清單!$F$2:$F$7</definedName>
    <definedName name="用品消耗">科目清單!$AE$2:$AE$9</definedName>
    <definedName name="交通及運輸設備租金">科目清單!$AI$2:$AI$6</definedName>
    <definedName name="印刷裝訂與廣告費">科目清單!$X$2:$X$6</definedName>
    <definedName name="各項專案人員薪資">子目類別!$L$2:$L$8</definedName>
    <definedName name="各項補助經費">子目類別!$K$2:$K$8</definedName>
    <definedName name="地租及水租">科目清單!$AF$2:$AF$6</definedName>
    <definedName name="存入保證金">子目類別!$C$2:$C$4</definedName>
    <definedName name="材料及用品費">科目清單!$H$2:$H$6</definedName>
    <definedName name="使用材料費">科目清單!$AD$2:$AD$6</definedName>
    <definedName name="其他">科目清單!$L$2:$L$6</definedName>
    <definedName name="其他支出">科目清單!$AP$2:$AP$6</definedName>
    <definedName name="其他項目">子目類別!$Q$2:$Q$8</definedName>
    <definedName name="其他預付款">子目類別!$E$2:$E$8</definedName>
    <definedName name="房租">科目清單!$AG$2:$AG$6</definedName>
    <definedName name="服務費用">科目清單!$G$2:$G$10</definedName>
    <definedName name="保險費">科目清單!$Z$2:$Z$8</definedName>
    <definedName name="修理保養及保固費">科目清單!$Y$2:$Y$7</definedName>
    <definedName name="捐助、補助與獎助">科目清單!$AM$2:$AM$6</definedName>
    <definedName name="旅運費">科目清單!$W$2:$W$6</definedName>
    <definedName name="租金、償債與利息">科目清單!$I$2:$I$6</definedName>
    <definedName name="退休及卹償金">科目清單!$S$2:$S$6</definedName>
    <definedName name="專業服務費">科目清單!$AB$2:$AB$7</definedName>
    <definedName name="規費">科目清單!$AK$2:$AK$6</definedName>
    <definedName name="稅捐、規費強制費與繳庫">科目清單!$J$2:$J$6</definedName>
    <definedName name="超時工作報酬">科目清單!$Q$2:$Q$6</definedName>
    <definedName name="郵電費">科目清單!$V$2:$V$6</definedName>
    <definedName name="會費">科目清單!$AL$2:$AL$6</definedName>
    <definedName name="會費、捐助、補助、分攤、照護、救濟與交流活動費">科目清單!$K$2:$K$6</definedName>
    <definedName name="聘僱及兼職人員薪資">科目清單!$P$2:$P$6</definedName>
    <definedName name="補貼償、獎勵、慰問、照護與救濟">科目清單!$AN$2:$AN$6</definedName>
    <definedName name="零用金">子目類別!$F$2:$F$3</definedName>
    <definedName name="福利費">科目清單!$T$2:$T$6</definedName>
    <definedName name="獎金">科目清單!$R$2:$R$6</definedName>
    <definedName name="學生社團">子目類別!$J$2:$J$18</definedName>
    <definedName name="學生繳費項目">子目類別!$I$2:$I$7</definedName>
    <definedName name="機器租金">科目清單!$AH$2:$AH$6</definedName>
    <definedName name="縣府統籌支撥項目">子目類別!$M$2:$M$4</definedName>
    <definedName name="應付代收款">子目類別!$B$2:$B$19</definedName>
    <definedName name="購建固定資產、無形資產及長期投資">科目清單!$M$2:$M$6</definedName>
    <definedName name="購置固定資產">科目清單!$AQ$2:$AQ$6</definedName>
    <definedName name="購置無形資產">科目清單!$AR$2:$AR$6</definedName>
    <definedName name="離職儲金專戶">子目類別!$G$2:$G$3</definedName>
    <definedName name="繳庫項目">子目類別!$P$2:$P$9</definedName>
    <definedName name="競賽及交流活動費">科目清單!$AO$2:$AO$6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K5" i="19"/>
  <c r="M5" i="19" s="1"/>
  <c r="K5" i="6"/>
  <c r="K5" i="12"/>
  <c r="AB41" i="11"/>
  <c r="AB42" i="11"/>
  <c r="AB43" i="11"/>
  <c r="AB44" i="11"/>
  <c r="AB45" i="11"/>
  <c r="AB48" i="11"/>
  <c r="AB49" i="11"/>
  <c r="AB50" i="11"/>
  <c r="AB51" i="11"/>
  <c r="AB52" i="11"/>
  <c r="AB57" i="11"/>
  <c r="AB72" i="11"/>
  <c r="AB73" i="11"/>
  <c r="AB74" i="11"/>
  <c r="AB54" i="11"/>
  <c r="AB55" i="11"/>
  <c r="AB56" i="11"/>
  <c r="AB46" i="11"/>
  <c r="AB47" i="11"/>
  <c r="AB38" i="11"/>
  <c r="AB39" i="11"/>
  <c r="AB40" i="11"/>
  <c r="D9" i="16"/>
  <c r="A1" i="22"/>
  <c r="A1" i="12"/>
  <c r="A1" i="11"/>
  <c r="C3" i="15"/>
  <c r="D11" i="20"/>
  <c r="D28" i="20" s="1"/>
  <c r="A28" i="20"/>
  <c r="E28" i="20"/>
  <c r="O5" i="19" l="1"/>
  <c r="Q5" i="19" s="1"/>
  <c r="M5" i="6"/>
  <c r="U5" i="6" s="1"/>
  <c r="O5" i="6"/>
  <c r="Q5" i="6"/>
  <c r="S5" i="6"/>
  <c r="M5" i="12"/>
  <c r="AB77" i="11"/>
  <c r="AB76" i="11"/>
  <c r="AB60" i="11"/>
  <c r="AB75" i="11"/>
  <c r="AB59" i="11"/>
  <c r="AB58" i="11"/>
  <c r="AB53" i="11"/>
  <c r="AB78" i="11"/>
  <c r="AB79" i="11"/>
  <c r="AB80" i="11"/>
  <c r="AB81" i="11"/>
  <c r="AB82" i="11"/>
  <c r="S5" i="19" l="1"/>
  <c r="W5" i="6"/>
  <c r="Y5" i="6" s="1"/>
  <c r="O5" i="12"/>
  <c r="B1" i="21"/>
  <c r="U5" i="19" l="1"/>
  <c r="Q5" i="12"/>
  <c r="C21" i="22"/>
  <c r="F4" i="22"/>
  <c r="U13" i="22"/>
  <c r="A13" i="22"/>
  <c r="G13" i="22" s="1"/>
  <c r="W5" i="19" l="1"/>
  <c r="Y5" i="19" s="1"/>
  <c r="S5" i="12"/>
  <c r="X13" i="22"/>
  <c r="G14" i="22"/>
  <c r="G15" i="22" s="1"/>
  <c r="A20" i="22"/>
  <c r="AB22" i="13"/>
  <c r="AB23" i="13"/>
  <c r="AB24" i="13"/>
  <c r="AB25" i="13"/>
  <c r="AB22" i="1"/>
  <c r="AB23" i="1"/>
  <c r="AB24" i="1"/>
  <c r="AB25" i="1"/>
  <c r="A1" i="19"/>
  <c r="A1" i="20"/>
  <c r="A18" i="20" s="1"/>
  <c r="A1" i="16"/>
  <c r="A1" i="13"/>
  <c r="A1" i="14"/>
  <c r="A1" i="6"/>
  <c r="F23" i="20"/>
  <c r="E24" i="20"/>
  <c r="E25" i="20"/>
  <c r="E26" i="20"/>
  <c r="E27" i="20"/>
  <c r="E29" i="20"/>
  <c r="E23" i="20"/>
  <c r="A24" i="20"/>
  <c r="A25" i="20"/>
  <c r="A26" i="20"/>
  <c r="A27" i="20"/>
  <c r="A29" i="20"/>
  <c r="A23" i="20"/>
  <c r="A21" i="20"/>
  <c r="C20" i="20"/>
  <c r="D20" i="20"/>
  <c r="E13" i="20"/>
  <c r="D8" i="20"/>
  <c r="D25" i="20" s="1"/>
  <c r="D9" i="20"/>
  <c r="D26" i="20" s="1"/>
  <c r="D10" i="20"/>
  <c r="D27" i="20" s="1"/>
  <c r="D12" i="20"/>
  <c r="D29" i="20" s="1"/>
  <c r="K12" i="20"/>
  <c r="J12" i="20"/>
  <c r="U5" i="12" l="1"/>
  <c r="D13" i="20"/>
  <c r="D30" i="20" s="1"/>
  <c r="D6" i="20"/>
  <c r="E30" i="20"/>
  <c r="V21" i="22"/>
  <c r="Q30" i="22"/>
  <c r="Q35" i="22" s="1"/>
  <c r="D7" i="20"/>
  <c r="D24" i="20" s="1"/>
  <c r="E4" i="20"/>
  <c r="E21" i="20" s="1"/>
  <c r="D23" i="20"/>
  <c r="M8" i="20"/>
  <c r="M11" i="20" s="1"/>
  <c r="O11" i="20" s="1"/>
  <c r="W5" i="12" l="1"/>
  <c r="Y5" i="12" s="1"/>
  <c r="M9" i="20"/>
  <c r="N9" i="20" s="1"/>
  <c r="O9" i="20" s="1"/>
  <c r="M10" i="20"/>
  <c r="M12" i="20"/>
  <c r="N8" i="20"/>
  <c r="N11" i="20" s="1"/>
  <c r="N10" i="20" l="1"/>
  <c r="O10" i="20" s="1"/>
  <c r="N12" i="20"/>
  <c r="O12" i="20" s="1"/>
  <c r="O8" i="20"/>
  <c r="K15" i="16"/>
  <c r="J15" i="16"/>
  <c r="M9" i="16" l="1"/>
  <c r="M13" i="16"/>
  <c r="M8" i="16"/>
  <c r="Q35" i="19"/>
  <c r="A18" i="19"/>
  <c r="M14" i="16" l="1"/>
  <c r="M15" i="16"/>
  <c r="N8" i="16"/>
  <c r="O8" i="16" s="1"/>
  <c r="N13" i="16"/>
  <c r="O13" i="16" s="1"/>
  <c r="N9" i="16"/>
  <c r="O9" i="16" s="1"/>
  <c r="H15" i="18"/>
  <c r="H13" i="18"/>
  <c r="K13" i="18" s="1"/>
  <c r="H11" i="18"/>
  <c r="K11" i="18" s="1"/>
  <c r="H9" i="18"/>
  <c r="K9" i="18" s="1"/>
  <c r="H7" i="18"/>
  <c r="A27" i="18"/>
  <c r="N14" i="16" l="1"/>
  <c r="N15" i="16" s="1"/>
  <c r="O15" i="16" s="1"/>
  <c r="H17" i="18"/>
  <c r="H18" i="18" s="1"/>
  <c r="H19" i="18" s="1"/>
  <c r="K7" i="18"/>
  <c r="K15" i="18"/>
  <c r="M15" i="18" s="1"/>
  <c r="M13" i="18"/>
  <c r="M11" i="18"/>
  <c r="M9" i="18"/>
  <c r="AB47" i="13"/>
  <c r="AB48" i="13"/>
  <c r="AB49" i="13"/>
  <c r="AB50" i="13"/>
  <c r="AB51" i="13"/>
  <c r="AB52" i="13"/>
  <c r="AB53" i="13"/>
  <c r="AB54" i="13"/>
  <c r="AB55" i="13"/>
  <c r="AB56" i="13"/>
  <c r="AB57" i="13"/>
  <c r="AB58" i="13"/>
  <c r="AB59" i="13"/>
  <c r="AB60" i="13"/>
  <c r="AB46" i="13"/>
  <c r="AB45" i="13"/>
  <c r="AB44" i="13"/>
  <c r="AB43" i="13"/>
  <c r="AB42" i="13"/>
  <c r="AB41" i="13"/>
  <c r="AB21" i="13"/>
  <c r="AB26" i="13"/>
  <c r="AB27" i="13"/>
  <c r="AB28" i="13"/>
  <c r="AB29" i="13"/>
  <c r="AB20" i="13"/>
  <c r="AB66" i="11"/>
  <c r="AB67" i="11"/>
  <c r="AB68" i="11"/>
  <c r="AB69" i="11"/>
  <c r="AB70" i="11"/>
  <c r="AB71" i="11"/>
  <c r="AB83" i="11"/>
  <c r="AB84" i="11"/>
  <c r="AB85" i="11"/>
  <c r="AB86" i="11"/>
  <c r="AB87" i="11"/>
  <c r="AB88" i="11"/>
  <c r="AB89" i="11"/>
  <c r="AB90" i="11"/>
  <c r="AB65" i="11"/>
  <c r="AB64" i="11"/>
  <c r="AB63" i="11"/>
  <c r="AB62" i="11"/>
  <c r="AB61" i="11"/>
  <c r="AB37" i="11"/>
  <c r="AB21" i="11"/>
  <c r="AB22" i="11"/>
  <c r="AB23" i="11"/>
  <c r="AB24" i="11"/>
  <c r="AB25" i="11"/>
  <c r="AB20" i="1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46" i="1"/>
  <c r="AB45" i="1"/>
  <c r="AB44" i="1"/>
  <c r="AB43" i="1"/>
  <c r="AB42" i="1"/>
  <c r="AB41" i="1"/>
  <c r="AB21" i="1"/>
  <c r="AB26" i="1"/>
  <c r="AB27" i="1"/>
  <c r="AB28" i="1"/>
  <c r="AB29" i="1"/>
  <c r="AB20" i="1"/>
  <c r="O14" i="16" l="1"/>
  <c r="K17" i="18"/>
  <c r="M7" i="18"/>
  <c r="M17" i="18" s="1"/>
  <c r="D16" i="16" l="1"/>
  <c r="E4" i="16" s="1"/>
  <c r="C13" i="15"/>
  <c r="K5" i="14" l="1"/>
  <c r="Q36" i="14"/>
  <c r="A18" i="14"/>
  <c r="A18" i="13"/>
  <c r="Q38" i="12"/>
  <c r="A18" i="12"/>
  <c r="A18" i="11"/>
  <c r="Q36" i="6"/>
  <c r="A18" i="6"/>
  <c r="R30" i="1" l="1"/>
  <c r="R91" i="11"/>
  <c r="R61" i="1"/>
  <c r="R30" i="13"/>
  <c r="R26" i="11"/>
  <c r="R61" i="13"/>
  <c r="M5" i="14"/>
  <c r="K5" i="13" l="1"/>
  <c r="M5" i="13" s="1"/>
  <c r="O5" i="13" s="1"/>
  <c r="K5" i="1"/>
  <c r="M5" i="1" s="1"/>
  <c r="O5" i="1" s="1"/>
  <c r="K5" i="11"/>
  <c r="M5" i="11" s="1"/>
  <c r="O5" i="14"/>
  <c r="Q5" i="14" s="1"/>
  <c r="S5" i="14" s="1"/>
  <c r="Q5" i="13" l="1"/>
  <c r="S5" i="13" s="1"/>
  <c r="U5" i="13" s="1"/>
  <c r="W5" i="13" s="1"/>
  <c r="Y5" i="13" s="1"/>
  <c r="O5" i="11"/>
  <c r="Q5" i="11" s="1"/>
  <c r="Q5" i="1"/>
  <c r="S5" i="1" s="1"/>
  <c r="U5" i="1" s="1"/>
  <c r="W5" i="1" s="1"/>
  <c r="U5" i="14"/>
  <c r="W5" i="14" l="1"/>
  <c r="Y5" i="14" s="1"/>
  <c r="S5" i="11"/>
  <c r="U5" i="11" s="1"/>
  <c r="Y5" i="1"/>
  <c r="W5" i="11" l="1"/>
  <c r="Y5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  <author>USER</author>
  </authors>
  <commentList>
    <comment ref="B8" authorId="0" shapeId="0" xr:uid="{00000000-0006-0000-03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  <comment ref="E33" authorId="1" shapeId="0" xr:uid="{00000000-0006-0000-0300-000002000000}">
      <text>
        <r>
          <rPr>
            <sz val="12"/>
            <color indexed="53"/>
            <rFont val="新細明體"/>
            <family val="1"/>
            <charset val="136"/>
          </rPr>
          <t>如：1.臨時需要不及申請。2.廠商不願欠款。3……等等適當必要之理由。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mouse</author>
  </authors>
  <commentList>
    <comment ref="E30" authorId="0" shapeId="0" xr:uid="{00000000-0006-0000-0400-000001000000}">
      <text>
        <r>
          <rPr>
            <sz val="12"/>
            <color indexed="53"/>
            <rFont val="新細明體"/>
            <family val="1"/>
            <charset val="136"/>
          </rPr>
          <t>如：1.臨時需要不及申請。2.廠商不願欠款。3……等等適當必要之理由。</t>
        </r>
      </text>
    </comment>
    <comment ref="M37" authorId="1" shapeId="0" xr:uid="{00000000-0006-0000-0400-000002000000}">
      <text>
        <r>
          <rPr>
            <b/>
            <sz val="9"/>
            <color indexed="81"/>
            <rFont val="細明體"/>
            <family val="3"/>
            <charset val="136"/>
          </rPr>
          <t>會辦單位請依需要自行登打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</authors>
  <commentList>
    <comment ref="B8" authorId="0" shapeId="0" xr:uid="{00000000-0006-0000-05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</authors>
  <commentList>
    <comment ref="B8" authorId="0" shapeId="0" xr:uid="{00000000-0006-0000-06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  <comment ref="M39" authorId="0" shapeId="0" xr:uid="{00000000-0006-0000-0600-000002000000}">
      <text>
        <r>
          <rPr>
            <b/>
            <sz val="9"/>
            <color indexed="81"/>
            <rFont val="細明體"/>
            <family val="3"/>
            <charset val="136"/>
          </rPr>
          <t>會辦單位請依需要自行登打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  <author>USER</author>
  </authors>
  <commentList>
    <comment ref="B8" authorId="0" shapeId="0" xr:uid="{00000000-0006-0000-07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  <comment ref="E33" authorId="1" shapeId="0" xr:uid="{00000000-0006-0000-0700-000002000000}">
      <text>
        <r>
          <rPr>
            <sz val="12"/>
            <color indexed="53"/>
            <rFont val="新細明體"/>
            <family val="1"/>
            <charset val="136"/>
          </rPr>
          <t>如：1.臨時需要不及申請。2.廠商不願欠款。3……等等適當必要之理由。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  <author>USER</author>
  </authors>
  <commentList>
    <comment ref="B8" authorId="0" shapeId="0" xr:uid="{00000000-0006-0000-08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  <comment ref="E30" authorId="1" shapeId="0" xr:uid="{00000000-0006-0000-0800-000002000000}">
      <text>
        <r>
          <rPr>
            <sz val="12"/>
            <color indexed="53"/>
            <rFont val="新細明體"/>
            <family val="1"/>
            <charset val="136"/>
          </rPr>
          <t>如：1.臨時需要不及申請。2.廠商不願欠款。3……等等適當必要之理由。</t>
        </r>
      </text>
    </comment>
    <comment ref="M37" authorId="0" shapeId="0" xr:uid="{00000000-0006-0000-0800-000003000000}">
      <text>
        <r>
          <rPr>
            <b/>
            <sz val="9"/>
            <color indexed="81"/>
            <rFont val="細明體"/>
            <family val="3"/>
            <charset val="136"/>
          </rPr>
          <t>會辦單位請依需要自行登打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</authors>
  <commentList>
    <comment ref="M36" authorId="0" shapeId="0" xr:uid="{00000000-0006-0000-0900-000001000000}">
      <text>
        <r>
          <rPr>
            <b/>
            <sz val="9"/>
            <color indexed="81"/>
            <rFont val="細明體"/>
            <family val="3"/>
            <charset val="136"/>
          </rPr>
          <t>會辦單位請依需要自行登打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mouse</author>
  </authors>
  <commentList>
    <comment ref="B8" authorId="0" shapeId="0" xr:uid="{00000000-0006-0000-0E00-000001000000}">
      <text>
        <r>
          <rPr>
            <sz val="12"/>
            <color indexed="81"/>
            <rFont val="細明體"/>
            <family val="3"/>
            <charset val="136"/>
          </rPr>
          <t>用途摘要請先輸入核定公文中的</t>
        </r>
        <r>
          <rPr>
            <sz val="12"/>
            <color indexed="12"/>
            <rFont val="細明體"/>
            <family val="3"/>
            <charset val="136"/>
          </rPr>
          <t>「</t>
        </r>
        <r>
          <rPr>
            <sz val="12"/>
            <color indexed="10"/>
            <rFont val="細明體"/>
            <family val="3"/>
            <charset val="136"/>
          </rPr>
          <t>計畫名稱</t>
        </r>
        <r>
          <rPr>
            <sz val="12"/>
            <color indexed="12"/>
            <rFont val="細明體"/>
            <family val="3"/>
            <charset val="136"/>
          </rPr>
          <t>」</t>
        </r>
        <r>
          <rPr>
            <sz val="12"/>
            <color indexed="81"/>
            <rFont val="細明體"/>
            <family val="3"/>
            <charset val="136"/>
          </rPr>
          <t>，再輸入請購品項的用途。
範例：「</t>
        </r>
        <r>
          <rPr>
            <sz val="12"/>
            <color indexed="12"/>
            <rFont val="細明體"/>
            <family val="3"/>
            <charset val="136"/>
          </rPr>
          <t>105學年度精進教學計畫」-</t>
        </r>
        <r>
          <rPr>
            <sz val="12"/>
            <color indexed="8"/>
            <rFont val="細明體"/>
            <family val="3"/>
            <charset val="136"/>
          </rPr>
          <t>辦理***研習講義印刷費</t>
        </r>
      </text>
    </comment>
    <comment ref="M36" authorId="0" shapeId="0" xr:uid="{00000000-0006-0000-0E00-000002000000}">
      <text>
        <r>
          <rPr>
            <b/>
            <sz val="9"/>
            <color indexed="81"/>
            <rFont val="細明體"/>
            <family val="3"/>
            <charset val="136"/>
          </rPr>
          <t>會辦單位請依需要自行登打</t>
        </r>
      </text>
    </comment>
  </commentList>
</comments>
</file>

<file path=xl/sharedStrings.xml><?xml version="1.0" encoding="utf-8"?>
<sst xmlns="http://schemas.openxmlformats.org/spreadsheetml/2006/main" count="2575" uniqueCount="799">
  <si>
    <t>支出憑證黏存單</t>
    <phoneticPr fontId="3" type="noConversion"/>
  </si>
  <si>
    <t>所屬年度</t>
  </si>
  <si>
    <t>付款憑單編號</t>
    <phoneticPr fontId="3" type="noConversion"/>
  </si>
  <si>
    <t>黏貼憑證      張</t>
    <phoneticPr fontId="3" type="noConversion"/>
  </si>
  <si>
    <t>第       號</t>
    <phoneticPr fontId="3" type="noConversion"/>
  </si>
  <si>
    <t>金
額</t>
    <phoneticPr fontId="3" type="noConversion"/>
  </si>
  <si>
    <t>千萬</t>
    <phoneticPr fontId="3" type="noConversion"/>
  </si>
  <si>
    <t>百萬</t>
    <phoneticPr fontId="3" type="noConversion"/>
  </si>
  <si>
    <t>十萬</t>
    <phoneticPr fontId="3" type="noConversion"/>
  </si>
  <si>
    <t>萬</t>
    <phoneticPr fontId="3" type="noConversion"/>
  </si>
  <si>
    <t>千</t>
    <phoneticPr fontId="3" type="noConversion"/>
  </si>
  <si>
    <t>百</t>
    <phoneticPr fontId="3" type="noConversion"/>
  </si>
  <si>
    <t>十</t>
    <phoneticPr fontId="3" type="noConversion"/>
  </si>
  <si>
    <t>元</t>
    <phoneticPr fontId="3" type="noConversion"/>
  </si>
  <si>
    <t>經辦單位</t>
    <phoneticPr fontId="3" type="noConversion"/>
  </si>
  <si>
    <t>驗收或證明</t>
    <phoneticPr fontId="3" type="noConversion"/>
  </si>
  <si>
    <t>經辦</t>
    <phoneticPr fontId="3" type="noConversion"/>
  </si>
  <si>
    <t>主管</t>
    <phoneticPr fontId="3" type="noConversion"/>
  </si>
  <si>
    <t>財物登記</t>
    <phoneticPr fontId="3" type="noConversion"/>
  </si>
  <si>
    <t>會計單位</t>
    <phoneticPr fontId="3" type="noConversion"/>
  </si>
  <si>
    <t>校長</t>
    <phoneticPr fontId="3" type="noConversion"/>
  </si>
  <si>
    <t>競賽及交流活動費</t>
  </si>
  <si>
    <t>金額</t>
    <phoneticPr fontId="3" type="noConversion"/>
  </si>
  <si>
    <t>用人費用</t>
    <phoneticPr fontId="3" type="noConversion"/>
  </si>
  <si>
    <t>正式員額
薪資</t>
    <phoneticPr fontId="13" type="noConversion"/>
  </si>
  <si>
    <t>聘僱及兼職
人員薪資</t>
    <phoneticPr fontId="13" type="noConversion"/>
  </si>
  <si>
    <t>超時工作
報酬</t>
    <phoneticPr fontId="13" type="noConversion"/>
  </si>
  <si>
    <t>津 貼</t>
  </si>
  <si>
    <t>獎 金</t>
  </si>
  <si>
    <t>退休及卹償金</t>
  </si>
  <si>
    <t>資遣費</t>
  </si>
  <si>
    <t>福利費</t>
  </si>
  <si>
    <t>提繳費</t>
  </si>
  <si>
    <t>水電費</t>
  </si>
  <si>
    <t>郵電費</t>
  </si>
  <si>
    <t>旅運費</t>
  </si>
  <si>
    <t>印刷裝訂
與廣告費</t>
    <phoneticPr fontId="13" type="noConversion"/>
  </si>
  <si>
    <t>修理保養
及保固費</t>
    <phoneticPr fontId="13" type="noConversion"/>
  </si>
  <si>
    <t>保險費</t>
  </si>
  <si>
    <t>一般服務費</t>
    <phoneticPr fontId="13" type="noConversion"/>
  </si>
  <si>
    <t>專業服務費</t>
  </si>
  <si>
    <t>公共關係費</t>
  </si>
  <si>
    <t>使用材料費</t>
  </si>
  <si>
    <t>用品消耗</t>
  </si>
  <si>
    <t>商 品</t>
  </si>
  <si>
    <t>地租及水租</t>
  </si>
  <si>
    <t>房租</t>
  </si>
  <si>
    <t>機器租金</t>
  </si>
  <si>
    <t>交通及運輸設備租金</t>
  </si>
  <si>
    <t>什項設備租金</t>
    <phoneticPr fontId="13" type="noConversion"/>
  </si>
  <si>
    <t>償債及利息</t>
  </si>
  <si>
    <t>土地稅</t>
  </si>
  <si>
    <t>契 稅</t>
  </si>
  <si>
    <t>房屋稅</t>
  </si>
  <si>
    <t>消費與行為稅</t>
  </si>
  <si>
    <t>特別稅課</t>
  </si>
  <si>
    <t>規 費</t>
  </si>
  <si>
    <t>繳 庫</t>
  </si>
  <si>
    <t>會 費</t>
  </si>
  <si>
    <t>捐助、補助與獎助</t>
  </si>
  <si>
    <t>分擔</t>
  </si>
  <si>
    <t>補貼(償)、獎勵、慰問、照護與救濟</t>
    <phoneticPr fontId="13" type="noConversion"/>
  </si>
  <si>
    <t>各項短絀</t>
  </si>
  <si>
    <t>賠償給付</t>
  </si>
  <si>
    <t>購置固定
資產</t>
    <phoneticPr fontId="13" type="noConversion"/>
  </si>
  <si>
    <t>購置無形
資產</t>
    <phoneticPr fontId="13" type="noConversion"/>
  </si>
  <si>
    <t>111管理委員會委員報酬</t>
  </si>
  <si>
    <t>112顧問人員報酬</t>
  </si>
  <si>
    <t>113職員薪金</t>
  </si>
  <si>
    <t>114工員工資</t>
  </si>
  <si>
    <t>115警餉</t>
  </si>
  <si>
    <t>121聘用人員薪金</t>
  </si>
  <si>
    <t>122約僱職員薪金</t>
  </si>
  <si>
    <t>123約僱工員薪金</t>
  </si>
  <si>
    <t>124兼職人員酬金</t>
  </si>
  <si>
    <t>131加班費</t>
  </si>
  <si>
    <t>132值班費</t>
  </si>
  <si>
    <t>133誤餐費</t>
  </si>
  <si>
    <t>141水電津貼</t>
  </si>
  <si>
    <t>142領班津貼</t>
  </si>
  <si>
    <t>143僻地津貼</t>
  </si>
  <si>
    <t>144工地津貼</t>
  </si>
  <si>
    <t>14Y其他津貼</t>
  </si>
  <si>
    <t>151考績獎金</t>
  </si>
  <si>
    <t>152年終獎金</t>
  </si>
  <si>
    <t>15Y其他獎金</t>
  </si>
  <si>
    <t>161職員退休及離職金</t>
  </si>
  <si>
    <t>162工員退休及離職金</t>
  </si>
  <si>
    <t>164卹償金</t>
  </si>
  <si>
    <t>171職員資遣費</t>
  </si>
  <si>
    <t>172工員資遣費</t>
  </si>
  <si>
    <t>181分擔員工保險費</t>
  </si>
  <si>
    <t>182分擔退休人員及其配偶暨員工眷屬保險費</t>
  </si>
  <si>
    <t>183傷病醫藥費</t>
  </si>
  <si>
    <t>185提撥福利金</t>
  </si>
  <si>
    <t>187員工通勤交通費</t>
  </si>
  <si>
    <t>188分擔輔助建屋貸款利息</t>
  </si>
  <si>
    <t>18Y其他福利費</t>
  </si>
  <si>
    <t>191提繳工資墊償費用</t>
  </si>
  <si>
    <t>211動力費</t>
  </si>
  <si>
    <t>212工作場所電費</t>
  </si>
  <si>
    <t>213宿舍電費</t>
  </si>
  <si>
    <t>214工作場所水費</t>
  </si>
  <si>
    <t>215宿舍水費</t>
  </si>
  <si>
    <t>217氣體費</t>
  </si>
  <si>
    <t>21Y其他場所水電費</t>
  </si>
  <si>
    <t>221郵費</t>
  </si>
  <si>
    <t>222電話費</t>
  </si>
  <si>
    <t>223電報費</t>
  </si>
  <si>
    <t>224數據通信費</t>
  </si>
  <si>
    <t>231國內旅費</t>
  </si>
  <si>
    <t>232國外旅費</t>
  </si>
  <si>
    <t>233大陸地區旅費</t>
  </si>
  <si>
    <t>235專力費</t>
  </si>
  <si>
    <t>236貨物運費</t>
  </si>
  <si>
    <t>237裝卸費</t>
  </si>
  <si>
    <t>238港埠費</t>
  </si>
  <si>
    <t>23Y其他旅運費</t>
  </si>
  <si>
    <t>241印刷及裝訂費</t>
  </si>
  <si>
    <t>244廣（公）告費</t>
  </si>
  <si>
    <t>245樣品贈送</t>
  </si>
  <si>
    <t>246業務宣導費</t>
  </si>
  <si>
    <t>251土地改良物修護費</t>
  </si>
  <si>
    <t>252一般房屋修護費</t>
  </si>
  <si>
    <t>253宿舍修護費</t>
  </si>
  <si>
    <t>254其他建築修護費</t>
  </si>
  <si>
    <t>255機械及設備修護費</t>
  </si>
  <si>
    <t>256交通及運輸設備修護費</t>
  </si>
  <si>
    <t>257什項設備修護費</t>
  </si>
  <si>
    <t>258其他資產修護費</t>
  </si>
  <si>
    <t>25Y保固費</t>
  </si>
  <si>
    <t>261一般房屋保險費</t>
  </si>
  <si>
    <t>262宿舍保險費</t>
  </si>
  <si>
    <t>263機械及設備保險費</t>
  </si>
  <si>
    <t>264交通及運輸設備保險費</t>
  </si>
  <si>
    <t>265什項設備保險費</t>
  </si>
  <si>
    <t>266其他資產保險費</t>
  </si>
  <si>
    <t>267現金、存款及貨物保險費</t>
  </si>
  <si>
    <t>268責任保險費</t>
  </si>
  <si>
    <t>26Y其他保險費</t>
  </si>
  <si>
    <t>271棧儲費</t>
  </si>
  <si>
    <t>272包裝費</t>
  </si>
  <si>
    <t>273公證費</t>
  </si>
  <si>
    <t>274報關費</t>
  </si>
  <si>
    <t>275理貨費</t>
  </si>
  <si>
    <t>276佣金、匯費、經理費及手續費</t>
  </si>
  <si>
    <t>277代理(辦)費</t>
  </si>
  <si>
    <t>278加工費</t>
  </si>
  <si>
    <t>279外包費</t>
  </si>
  <si>
    <t>27A義工服務費</t>
  </si>
  <si>
    <t>27D計時與計件人員酬金</t>
  </si>
  <si>
    <t>27E替代役待遇及給與</t>
  </si>
  <si>
    <t>27F體育活動費</t>
  </si>
  <si>
    <t>281技術合作費及權利金</t>
  </si>
  <si>
    <t>282專技人員酬金</t>
  </si>
  <si>
    <t>283法律事務費</t>
  </si>
  <si>
    <t>284工程及管理諮詢服務費</t>
  </si>
  <si>
    <t>285講課鐘點、稿費、出席審查及查詢費</t>
  </si>
  <si>
    <t>286委託調查研究費</t>
  </si>
  <si>
    <t>287委託檢驗(定)試驗認證費</t>
  </si>
  <si>
    <t>288委託考選訓練費</t>
  </si>
  <si>
    <t>289試務甄選費</t>
  </si>
  <si>
    <t>28A電子計算機軟體服務費</t>
  </si>
  <si>
    <t>28Y其他</t>
  </si>
  <si>
    <t>291公共關係費</t>
  </si>
  <si>
    <t>311物料</t>
  </si>
  <si>
    <t>312燃料</t>
  </si>
  <si>
    <t>313油脂</t>
  </si>
  <si>
    <t>314建築材料</t>
  </si>
  <si>
    <t>315設備零件</t>
  </si>
  <si>
    <t>321辦公（事務）用品</t>
  </si>
  <si>
    <t>322報章什誌</t>
  </si>
  <si>
    <t>323農業與園藝用品及環境美化費</t>
  </si>
  <si>
    <t>324化學藥劑與實驗用品</t>
  </si>
  <si>
    <t>325服裝</t>
  </si>
  <si>
    <t>326食品</t>
  </si>
  <si>
    <t>327飼料</t>
  </si>
  <si>
    <t>328醫療用品(非醫療院所使用)</t>
  </si>
  <si>
    <t>32Y其他</t>
  </si>
  <si>
    <t>331商品</t>
  </si>
  <si>
    <t>411一般土地租金</t>
  </si>
  <si>
    <t>412宿舍基地租金</t>
  </si>
  <si>
    <t>414場地租金</t>
  </si>
  <si>
    <t>421一般房屋租金</t>
  </si>
  <si>
    <t>422宿舍租金</t>
  </si>
  <si>
    <t>431電腦硬、軟體租金及使用費</t>
  </si>
  <si>
    <t>432機械及設備租金</t>
  </si>
  <si>
    <t>441船租</t>
  </si>
  <si>
    <t>442車租</t>
  </si>
  <si>
    <t>443電信設備租金</t>
  </si>
  <si>
    <t>444碼頭設備租金</t>
  </si>
  <si>
    <t>445航空器租金</t>
  </si>
  <si>
    <t>446貨櫃及車架租金</t>
  </si>
  <si>
    <t>451什項設備租金</t>
  </si>
  <si>
    <t>461債務還本</t>
  </si>
  <si>
    <t>462債券還本</t>
  </si>
  <si>
    <t>465債務利息</t>
  </si>
  <si>
    <t>468債券利息</t>
  </si>
  <si>
    <t>46Y其他利息</t>
  </si>
  <si>
    <t>611土地增值稅</t>
  </si>
  <si>
    <t>612一般土地地價稅</t>
  </si>
  <si>
    <t>613宿舍基地地價稅</t>
  </si>
  <si>
    <t>61Y其他土地地價稅</t>
  </si>
  <si>
    <t>621契稅</t>
  </si>
  <si>
    <t>631一般房屋稅</t>
  </si>
  <si>
    <t>632宿舍房屋稅</t>
  </si>
  <si>
    <t>63Y其他房屋稅</t>
  </si>
  <si>
    <t>641關稅</t>
  </si>
  <si>
    <t>642貨物稅</t>
  </si>
  <si>
    <t>643證券交易稅</t>
  </si>
  <si>
    <t>644營業稅</t>
  </si>
  <si>
    <t>645印花稅</t>
  </si>
  <si>
    <t>646使用牌照稅</t>
  </si>
  <si>
    <t>651礦區稅</t>
  </si>
  <si>
    <t>65Y其他</t>
  </si>
  <si>
    <t>661行政規費與強制費</t>
  </si>
  <si>
    <t>662事業規費</t>
  </si>
  <si>
    <t>663汽車燃料使用費</t>
  </si>
  <si>
    <t>664商港服務費</t>
  </si>
  <si>
    <t>665未足額進用身障人員差額補助費</t>
  </si>
  <si>
    <t>66Y其他</t>
  </si>
  <si>
    <t>671解繳公庫</t>
  </si>
  <si>
    <t>711國際組織會費</t>
  </si>
  <si>
    <t>712學術團體會費</t>
  </si>
  <si>
    <t>713職業團體會費</t>
  </si>
  <si>
    <t>721捐助個人</t>
  </si>
  <si>
    <t>722捐助私校及團體</t>
  </si>
  <si>
    <t>723補(協)助政府機關(構)</t>
  </si>
  <si>
    <t>724公益支出</t>
  </si>
  <si>
    <t>725捐助國外團體</t>
  </si>
  <si>
    <t>726獎助學員生給與</t>
  </si>
  <si>
    <t>72Y其他</t>
  </si>
  <si>
    <t>731分擔污染防制費</t>
  </si>
  <si>
    <t>732分擔大樓管理費</t>
  </si>
  <si>
    <t>733分擔礦場保安費</t>
  </si>
  <si>
    <t>734分擔職業訓練費</t>
  </si>
  <si>
    <t>73Y分擔其他費用</t>
  </si>
  <si>
    <t>741補貼環保費用</t>
  </si>
  <si>
    <t>742補貼就業訓練津貼與貸（存）款利息</t>
  </si>
  <si>
    <t>743補貼收容人膳宿費、保險及遣返費</t>
  </si>
  <si>
    <t>744補償眷村住戶費</t>
  </si>
  <si>
    <t>745補償改建戶、眷村(營舍)住戶遷移費</t>
  </si>
  <si>
    <t>746獎勵費用</t>
  </si>
  <si>
    <t>747慰問金、照護及濟助金</t>
  </si>
  <si>
    <t>748醫療衛生受害救濟給付</t>
  </si>
  <si>
    <t>74Y其他</t>
  </si>
  <si>
    <t>751技能競賽</t>
  </si>
  <si>
    <t>752交流活動費</t>
  </si>
  <si>
    <t>811磅（現金分）差</t>
  </si>
  <si>
    <t>812呆帳及保證短絀</t>
  </si>
  <si>
    <t>813運輸及搬運短絀</t>
  </si>
  <si>
    <t>814停工短絀</t>
  </si>
  <si>
    <t>815損壞工作</t>
  </si>
  <si>
    <t>816災害短絀</t>
  </si>
  <si>
    <t>817資產短絀</t>
  </si>
  <si>
    <t>818兌換短絀</t>
  </si>
  <si>
    <t>819投資短絀</t>
  </si>
  <si>
    <t>821一般賠償</t>
  </si>
  <si>
    <t>822旅運賠償</t>
  </si>
  <si>
    <t>823公害賠償</t>
  </si>
  <si>
    <t>912取得經營不善金融機構資產</t>
  </si>
  <si>
    <t>91Y其他</t>
  </si>
  <si>
    <t>511購置土地</t>
  </si>
  <si>
    <t>513擴充改良房屋建築及設備
(分支計畫5M220000)</t>
  </si>
  <si>
    <t>515購置交通及運輸設備
(分支計畫5M320000)</t>
  </si>
  <si>
    <t>514購置機械及設備
(分支計畫5M420000)</t>
  </si>
  <si>
    <t>516購置什項設備
(分支計畫5M420000)</t>
  </si>
  <si>
    <t>521購置電腦軟體
(分支計畫5M520000)</t>
  </si>
  <si>
    <t>522購置權利</t>
  </si>
  <si>
    <t>53長期投資</t>
  </si>
  <si>
    <t>531長期證券</t>
  </si>
  <si>
    <t>532其他長期投資</t>
  </si>
  <si>
    <t>服務
費用</t>
    <phoneticPr fontId="3" type="noConversion"/>
  </si>
  <si>
    <t>材料及用品費</t>
    <phoneticPr fontId="3" type="noConversion"/>
  </si>
  <si>
    <t>稅捐、規費(強制費)與繳庫</t>
    <phoneticPr fontId="3" type="noConversion"/>
  </si>
  <si>
    <t>會費、捐助、補助、分攤、照護、救濟與交流活動費</t>
    <phoneticPr fontId="3" type="noConversion"/>
  </si>
  <si>
    <t>短絀與賠償給付</t>
    <phoneticPr fontId="3" type="noConversion"/>
  </si>
  <si>
    <t>其 他</t>
    <phoneticPr fontId="3" type="noConversion"/>
  </si>
  <si>
    <t>購建固定資產、無形資產及長期投資</t>
    <phoneticPr fontId="3" type="noConversion"/>
  </si>
  <si>
    <t>512興建土地改良物
(分支計畫5M220000)</t>
    <phoneticPr fontId="3" type="noConversion"/>
  </si>
  <si>
    <t>1級用途別</t>
    <phoneticPr fontId="3" type="noConversion"/>
  </si>
  <si>
    <t>2級用途別</t>
  </si>
  <si>
    <t>3級用途別</t>
  </si>
  <si>
    <t>1用人費用</t>
    <phoneticPr fontId="3" type="noConversion"/>
  </si>
  <si>
    <t>2服務費用</t>
    <phoneticPr fontId="3" type="noConversion"/>
  </si>
  <si>
    <t>3材料及用品費</t>
    <phoneticPr fontId="3" type="noConversion"/>
  </si>
  <si>
    <t>4租金、償債與利息</t>
    <phoneticPr fontId="3" type="noConversion"/>
  </si>
  <si>
    <t>6稅捐、規費(強制費)與繳庫</t>
    <phoneticPr fontId="3" type="noConversion"/>
  </si>
  <si>
    <t>9其 他</t>
    <phoneticPr fontId="3" type="noConversion"/>
  </si>
  <si>
    <t>11正式員額薪資</t>
    <phoneticPr fontId="13" type="noConversion"/>
  </si>
  <si>
    <t>12聘僱及兼職人員薪資</t>
    <phoneticPr fontId="13" type="noConversion"/>
  </si>
  <si>
    <t>13超時工作報酬</t>
    <phoneticPr fontId="13" type="noConversion"/>
  </si>
  <si>
    <t>15獎 金</t>
    <phoneticPr fontId="3" type="noConversion"/>
  </si>
  <si>
    <t>16退休及卹償金</t>
    <phoneticPr fontId="3" type="noConversion"/>
  </si>
  <si>
    <t>21水電費</t>
    <phoneticPr fontId="3" type="noConversion"/>
  </si>
  <si>
    <t>22郵電費</t>
    <phoneticPr fontId="3" type="noConversion"/>
  </si>
  <si>
    <t>23旅運費</t>
    <phoneticPr fontId="3" type="noConversion"/>
  </si>
  <si>
    <t>24印刷裝訂與廣告費
與廣告費</t>
    <phoneticPr fontId="13" type="noConversion"/>
  </si>
  <si>
    <t>25修理保養及保固費</t>
    <phoneticPr fontId="13" type="noConversion"/>
  </si>
  <si>
    <t>26保險費</t>
    <phoneticPr fontId="3" type="noConversion"/>
  </si>
  <si>
    <t>27一般服務費</t>
    <phoneticPr fontId="13" type="noConversion"/>
  </si>
  <si>
    <t>28專業服務費</t>
    <phoneticPr fontId="3" type="noConversion"/>
  </si>
  <si>
    <t>29公共關係費</t>
    <phoneticPr fontId="3" type="noConversion"/>
  </si>
  <si>
    <t>31使用材料費</t>
    <phoneticPr fontId="3" type="noConversion"/>
  </si>
  <si>
    <t>32用品消耗</t>
    <phoneticPr fontId="3" type="noConversion"/>
  </si>
  <si>
    <t>42房租</t>
    <phoneticPr fontId="3" type="noConversion"/>
  </si>
  <si>
    <t>43機器租金</t>
    <phoneticPr fontId="3" type="noConversion"/>
  </si>
  <si>
    <t>44交通及運輸設備租金</t>
    <phoneticPr fontId="3" type="noConversion"/>
  </si>
  <si>
    <t>45什項設備租金</t>
    <phoneticPr fontId="13" type="noConversion"/>
  </si>
  <si>
    <t>66規 費</t>
    <phoneticPr fontId="3" type="noConversion"/>
  </si>
  <si>
    <t>71會 費</t>
    <phoneticPr fontId="3" type="noConversion"/>
  </si>
  <si>
    <t>72捐助、補助與獎助</t>
    <phoneticPr fontId="3" type="noConversion"/>
  </si>
  <si>
    <t>51購置固定資產</t>
    <phoneticPr fontId="13" type="noConversion"/>
  </si>
  <si>
    <t>52購置無形資產</t>
    <phoneticPr fontId="13" type="noConversion"/>
  </si>
  <si>
    <t>開支
科目</t>
    <phoneticPr fontId="3" type="noConversion"/>
  </si>
  <si>
    <t>7會費、捐助、補助、分攤、照護、救濟與交流活動費</t>
    <phoneticPr fontId="3" type="noConversion"/>
  </si>
  <si>
    <t>18福利費</t>
    <phoneticPr fontId="3" type="noConversion"/>
  </si>
  <si>
    <t>5購建固定資產、無形資產及長期投資</t>
    <phoneticPr fontId="3" type="noConversion"/>
  </si>
  <si>
    <t>……………………………………………憑證黏貼線……………………………………………</t>
    <phoneticPr fontId="3" type="noConversion"/>
  </si>
  <si>
    <t>總              計</t>
    <phoneticPr fontId="3" type="noConversion"/>
  </si>
  <si>
    <t>請購單位</t>
    <phoneticPr fontId="3" type="noConversion"/>
  </si>
  <si>
    <t>採購單位</t>
    <phoneticPr fontId="3" type="noConversion"/>
  </si>
  <si>
    <r>
      <rPr>
        <sz val="12"/>
        <color indexed="8"/>
        <rFont val="新細明體"/>
        <family val="1"/>
        <charset val="136"/>
      </rPr>
      <t>□</t>
    </r>
    <r>
      <rPr>
        <sz val="12"/>
        <color indexed="8"/>
        <rFont val="標楷體"/>
        <family val="4"/>
        <charset val="136"/>
      </rPr>
      <t>採共同供應契約□未採共同供應契約理由：</t>
    </r>
    <phoneticPr fontId="3" type="noConversion"/>
  </si>
  <si>
    <t>物品如數收訖：</t>
    <phoneticPr fontId="3" type="noConversion"/>
  </si>
  <si>
    <t>款項領訖蓋章：</t>
    <phoneticPr fontId="3" type="noConversion"/>
  </si>
  <si>
    <t>預算內科目</t>
    <phoneticPr fontId="3" type="noConversion"/>
  </si>
  <si>
    <t>項次</t>
    <phoneticPr fontId="3" type="noConversion"/>
  </si>
  <si>
    <t>品名</t>
    <phoneticPr fontId="3" type="noConversion"/>
  </si>
  <si>
    <t>規格</t>
    <phoneticPr fontId="3" type="noConversion"/>
  </si>
  <si>
    <t>單位</t>
    <phoneticPr fontId="3" type="noConversion"/>
  </si>
  <si>
    <t>數量</t>
    <phoneticPr fontId="3" type="noConversion"/>
  </si>
  <si>
    <t>單價</t>
    <phoneticPr fontId="3" type="noConversion"/>
  </si>
  <si>
    <t>41地租及水租</t>
    <phoneticPr fontId="3" type="noConversion"/>
  </si>
  <si>
    <t>一級</t>
    <phoneticPr fontId="3" type="noConversion"/>
  </si>
  <si>
    <t>二級</t>
    <phoneticPr fontId="3" type="noConversion"/>
  </si>
  <si>
    <r>
      <t>91Y其他</t>
    </r>
    <r>
      <rPr>
        <sz val="9"/>
        <color indexed="10"/>
        <rFont val="新細明體"/>
        <family val="1"/>
        <charset val="136"/>
      </rPr>
      <t>(社教、分散式、體育班-註)</t>
    </r>
    <phoneticPr fontId="3" type="noConversion"/>
  </si>
  <si>
    <r>
      <t>27D計時與計件人員酬金</t>
    </r>
    <r>
      <rPr>
        <sz val="9"/>
        <color indexed="10"/>
        <rFont val="新細明體"/>
        <family val="1"/>
        <charset val="136"/>
      </rPr>
      <t>(身障臨員-註)</t>
    </r>
    <phoneticPr fontId="3" type="noConversion"/>
  </si>
  <si>
    <t>314建築材料</t>
    <phoneticPr fontId="3" type="noConversion"/>
  </si>
  <si>
    <t>315設備零件</t>
    <phoneticPr fontId="3" type="noConversion"/>
  </si>
  <si>
    <r>
      <t>257什項設備修護費</t>
    </r>
    <r>
      <rPr>
        <sz val="9"/>
        <color indexed="10"/>
        <rFont val="新細明體"/>
        <family val="1"/>
        <charset val="136"/>
      </rPr>
      <t>(飲水機維護-註)</t>
    </r>
    <phoneticPr fontId="3" type="noConversion"/>
  </si>
  <si>
    <t>32Y其他</t>
    <phoneticPr fontId="3" type="noConversion"/>
  </si>
  <si>
    <t>用途摘要</t>
    <phoneticPr fontId="3" type="noConversion"/>
  </si>
  <si>
    <t>7會費、捐助、補助、分攤、照護、救濟與交流活動費</t>
    <phoneticPr fontId="3" type="noConversion"/>
  </si>
  <si>
    <t>18福利費</t>
    <phoneticPr fontId="3" type="noConversion"/>
  </si>
  <si>
    <t>其他</t>
  </si>
  <si>
    <t>縣府統籌支撥項目</t>
  </si>
  <si>
    <t>財物請購(修)單</t>
    <phoneticPr fontId="3" type="noConversion"/>
  </si>
  <si>
    <t>動用經費簽呈用紙</t>
    <phoneticPr fontId="3" type="noConversion"/>
  </si>
  <si>
    <t>簽辦單位</t>
    <phoneticPr fontId="3" type="noConversion"/>
  </si>
  <si>
    <t>校長批示</t>
    <phoneticPr fontId="3" type="noConversion"/>
  </si>
  <si>
    <t>辦法</t>
    <phoneticPr fontId="3" type="noConversion"/>
  </si>
  <si>
    <t>1級用途別</t>
    <phoneticPr fontId="3" type="noConversion"/>
  </si>
  <si>
    <t>工作計畫名稱：
國民小學計畫</t>
    <phoneticPr fontId="3" type="noConversion"/>
  </si>
  <si>
    <t>12聘僱及兼職人員薪資</t>
    <phoneticPr fontId="13" type="noConversion"/>
  </si>
  <si>
    <t>付款憑單編號</t>
    <phoneticPr fontId="3" type="noConversion"/>
  </si>
  <si>
    <t>3材料及用品費</t>
    <phoneticPr fontId="3" type="noConversion"/>
  </si>
  <si>
    <t>13超時工作報酬</t>
    <phoneticPr fontId="13" type="noConversion"/>
  </si>
  <si>
    <t>黏貼憑證      張</t>
    <phoneticPr fontId="3" type="noConversion"/>
  </si>
  <si>
    <t>4租金、償債與利息</t>
    <phoneticPr fontId="3" type="noConversion"/>
  </si>
  <si>
    <t>15獎 金</t>
    <phoneticPr fontId="3" type="noConversion"/>
  </si>
  <si>
    <t>第       號</t>
    <phoneticPr fontId="3" type="noConversion"/>
  </si>
  <si>
    <t>6稅捐、規費(強制費)與繳庫</t>
    <phoneticPr fontId="3" type="noConversion"/>
  </si>
  <si>
    <t>16退休及卹償金</t>
    <phoneticPr fontId="3" type="noConversion"/>
  </si>
  <si>
    <t>用途摘要</t>
    <phoneticPr fontId="3" type="noConversion"/>
  </si>
  <si>
    <t>22郵電費</t>
    <phoneticPr fontId="3" type="noConversion"/>
  </si>
  <si>
    <t>24印刷裝訂與廣告費
與廣告費</t>
    <phoneticPr fontId="13" type="noConversion"/>
  </si>
  <si>
    <t>財物登記</t>
    <phoneticPr fontId="3" type="noConversion"/>
  </si>
  <si>
    <t>32用品消耗</t>
    <phoneticPr fontId="3" type="noConversion"/>
  </si>
  <si>
    <t>說明</t>
    <phoneticPr fontId="3" type="noConversion"/>
  </si>
  <si>
    <t>42房租</t>
    <phoneticPr fontId="3" type="noConversion"/>
  </si>
  <si>
    <t>91其他支出</t>
    <phoneticPr fontId="3" type="noConversion"/>
  </si>
  <si>
    <t>總計金額</t>
    <phoneticPr fontId="3" type="noConversion"/>
  </si>
  <si>
    <t>本科目動支金額</t>
    <phoneticPr fontId="3" type="noConversion"/>
  </si>
  <si>
    <t>DA0001離職儲金專戶-聘僱人員離職儲金-機關負擔提存款</t>
  </si>
  <si>
    <t>DA0002離職儲金專戶-聘僱人員離職儲金-自行負擔提存款</t>
  </si>
  <si>
    <t>E00001代收付款項-退撫基金</t>
  </si>
  <si>
    <t>E00002代收付款項-公保費</t>
  </si>
  <si>
    <t>E00003代收付款項-健保費(公)</t>
  </si>
  <si>
    <t>E00004代收付款項-勞保費</t>
  </si>
  <si>
    <t>E00005代收付款項-勞工退休準備金</t>
  </si>
  <si>
    <t>E00006代收付款項-所得稅</t>
  </si>
  <si>
    <t>E00007代收付款項-健保費(勞)</t>
  </si>
  <si>
    <t>E00010代收付款項-其他</t>
  </si>
  <si>
    <t>e00014代收付款項-陳華樹校長自付健保費</t>
  </si>
  <si>
    <t>e00020‎代收付款項‎-‎補充保費代扣自付款</t>
  </si>
  <si>
    <t>e00021‎代收付款項‎-‎補充保費機關負擔款</t>
  </si>
  <si>
    <t>E00023代收付款項‎-‎張麗蓉師‎公保費</t>
  </si>
  <si>
    <t>FA0003學生繳費項目-學生社團-英語單字背誦</t>
  </si>
  <si>
    <t>FA0004學生繳費項目-學生社團-書法社</t>
  </si>
  <si>
    <t>FA0008學生繳費項目-學生社團-歐洲益智遊戲</t>
  </si>
  <si>
    <t>FA0012學生繳費項目-學生社團-舞蹈社</t>
  </si>
  <si>
    <t>fa0014學生繳費項目-學生社團-桌球社</t>
  </si>
  <si>
    <t>fa0015學生繳費項目-學生社團-跆拳道社</t>
  </si>
  <si>
    <t>fa0016學生繳費項目-學生社團-直排輪社</t>
  </si>
  <si>
    <t>fa0019學生繳費項目-學生社團-科展研究社</t>
  </si>
  <si>
    <t>fa0021學生繳費項目-學生社團-太極拳社</t>
  </si>
  <si>
    <t>fa0022學生繳費項目-學生社團-鋼琴社</t>
  </si>
  <si>
    <t>fa0023學生繳費項目-學生社團-圍棋社</t>
  </si>
  <si>
    <t>fa0024學生繳費項目-學生社團-兒童美術社</t>
  </si>
  <si>
    <t>fa0027學生繳費項目-學生社團-小提琴社</t>
  </si>
  <si>
    <t>fa0029學生繳費項目-學生社團-機器人社</t>
  </si>
  <si>
    <t>fa0030學生繳費項目-學生社團-桌球隊</t>
  </si>
  <si>
    <t>fa0031學生繳費項目-學生社團-茶道社</t>
  </si>
  <si>
    <t>fa0033學生繳費項目-學生社團-管樂團社</t>
  </si>
  <si>
    <t>fa0034學生繳費項目-學生社團-長笛社</t>
  </si>
  <si>
    <t>FA0035學生繳費項目-學生社團-數獨社</t>
  </si>
  <si>
    <t>FA0037學生繳費項目-學生社團-籃球社</t>
  </si>
  <si>
    <t>fa0039學生繳費項目-學生社團--兒童手創藝術</t>
  </si>
  <si>
    <t>IA0003各項活動補助-教務處-精進教學計畫</t>
  </si>
  <si>
    <t>IA0010各項活動補助-教務處-彰化縣政府補助經費</t>
  </si>
  <si>
    <t>IA0018各項活動補助-‎教務處‎--補救教學</t>
  </si>
  <si>
    <t>IA0020各項活動補助-‎教務處‎--歌仔戲工作坊經費</t>
  </si>
  <si>
    <t>IB0005各項活動補助-訓導處-學校健康促進經費</t>
  </si>
  <si>
    <t>ib0099各項活動補助-訓導處-其他補助經費</t>
  </si>
  <si>
    <t>Ic0005各項活動補助-總務處-彰化縣政府補助經費</t>
  </si>
  <si>
    <t>ID0001各項活動補助-輔導室-課後照顧身障專班</t>
  </si>
  <si>
    <t>ID0004各項活動補助-輔導室-特教助理</t>
  </si>
  <si>
    <t>ID0005各項活動補助-輔導室-外籍及大陸配偶子女教育輔導計畫</t>
  </si>
  <si>
    <t>ID0007各項活動補助-輔導室-在家教育補助費</t>
  </si>
  <si>
    <t>ID0011各項活動補助-輔導室-輔導教師人力經費</t>
  </si>
  <si>
    <t>ID0017各項活動補助-輔導室-彰化縣政府補助經費</t>
  </si>
  <si>
    <t>ID0018各項活動補助-輔導室-特殊教育知能研習</t>
  </si>
  <si>
    <t>jb0099各項工程設備補助-國教科-其他</t>
  </si>
  <si>
    <t>JD0002各項工程設備補助-體健科-體育器材室裝修工程</t>
  </si>
  <si>
    <t>jg0003各項工程設備補助-市公所補助款-改善教學環境設備</t>
  </si>
  <si>
    <t>K00002各項專案教師-專任輔導教師</t>
  </si>
  <si>
    <t>K00003各項專案教師-國民教育輔導團</t>
  </si>
  <si>
    <t>K00004各項專案教師-2688專案教師</t>
  </si>
  <si>
    <t>K00005各項專案教師-專任運動教練</t>
  </si>
  <si>
    <t>L00001縣府統籌支撥項目-教職員退休金</t>
  </si>
  <si>
    <t>L00003縣府統籌支撥項目-退休人員年終慰問金</t>
  </si>
  <si>
    <t>L00004縣府統籌支撥項目-服務獎章</t>
  </si>
  <si>
    <t>L00006縣府統籌支撥項目-婚喪生育子女教育補助</t>
  </si>
  <si>
    <t>l00007縣府統籌支撥項目-健康檢查補助</t>
  </si>
  <si>
    <t>V00001其他預付款-輔導室-特教助理</t>
  </si>
  <si>
    <t>v00002其他預付款-輔導室-專任輔導教師</t>
  </si>
  <si>
    <t>W00001其他預付款-教務處-2688專案教師</t>
  </si>
  <si>
    <t>w00010其他預付款-‎教務處‎--補救教學</t>
  </si>
  <si>
    <t>W00013其他預付款-各項專案</t>
  </si>
  <si>
    <t>應付代收款
配合經費</t>
    <phoneticPr fontId="3" type="noConversion"/>
  </si>
  <si>
    <t>會簽單位：</t>
    <phoneticPr fontId="3" type="noConversion"/>
  </si>
  <si>
    <t>子目</t>
    <phoneticPr fontId="3" type="noConversion"/>
  </si>
  <si>
    <t>用人費用</t>
  </si>
  <si>
    <t>服務費用</t>
  </si>
  <si>
    <t>聘僱及兼職人員薪資</t>
  </si>
  <si>
    <t>材料及用品費</t>
  </si>
  <si>
    <t>超時工作報酬</t>
  </si>
  <si>
    <t>租金、償債與利息</t>
  </si>
  <si>
    <t>印刷裝訂與廣告費</t>
  </si>
  <si>
    <t>購建固定資產、無形資產及長期投資</t>
  </si>
  <si>
    <t>修理保養及保固費</t>
  </si>
  <si>
    <t>什項設備租金</t>
  </si>
  <si>
    <t>會費、捐助、補助、分攤、照護、救濟與交流活動費</t>
  </si>
  <si>
    <t>一般服務費</t>
  </si>
  <si>
    <t>其他支出</t>
  </si>
  <si>
    <t>正式員額薪資</t>
    <phoneticPr fontId="3" type="noConversion"/>
  </si>
  <si>
    <t>正式員額薪資</t>
    <phoneticPr fontId="13" type="noConversion"/>
  </si>
  <si>
    <t>購置固定資產</t>
  </si>
  <si>
    <t>購置無形資產</t>
  </si>
  <si>
    <t>補貼償、獎勵、慰問、照護與救濟</t>
    <phoneticPr fontId="3" type="noConversion"/>
  </si>
  <si>
    <t>稅捐、規費強制費與繳庫</t>
  </si>
  <si>
    <t>購置固定資產</t>
    <phoneticPr fontId="13" type="noConversion"/>
  </si>
  <si>
    <t>購置無形資產</t>
    <phoneticPr fontId="13" type="noConversion"/>
  </si>
  <si>
    <t>獎金</t>
  </si>
  <si>
    <t>規費</t>
  </si>
  <si>
    <t>會費</t>
  </si>
  <si>
    <t>簽證
號碼</t>
    <phoneticPr fontId="3" type="noConversion"/>
  </si>
  <si>
    <t>代墊人簽章</t>
  </si>
  <si>
    <t>代墊金額</t>
    <phoneticPr fontId="3" type="noConversion"/>
  </si>
  <si>
    <t>上列請購(修)單如不敷填寫，請改填下列表單，列印後裁減黏貼於上列相對應位置</t>
    <phoneticPr fontId="3" type="noConversion"/>
  </si>
  <si>
    <t>工作計畫名稱：
國民小學教育</t>
    <phoneticPr fontId="3" type="noConversion"/>
  </si>
  <si>
    <t>履約保證金</t>
    <phoneticPr fontId="3" type="noConversion"/>
  </si>
  <si>
    <t>受款人名稱</t>
    <phoneticPr fontId="35" type="noConversion"/>
  </si>
  <si>
    <t>金額</t>
    <phoneticPr fontId="35" type="noConversion"/>
  </si>
  <si>
    <t>合計</t>
    <phoneticPr fontId="35" type="noConversion"/>
  </si>
  <si>
    <t>受款人清單</t>
    <phoneticPr fontId="35" type="noConversion"/>
  </si>
  <si>
    <t>編號</t>
    <phoneticPr fontId="35" type="noConversion"/>
  </si>
  <si>
    <t xml:space="preserve">總金額：                     </t>
  </si>
  <si>
    <t>金      額</t>
  </si>
  <si>
    <t>說          明</t>
  </si>
  <si>
    <t>備            註</t>
  </si>
  <si>
    <t>編    號</t>
  </si>
  <si>
    <t>計劃名稱</t>
  </si>
  <si>
    <t>用途別</t>
  </si>
  <si>
    <t>科目名稱</t>
  </si>
  <si>
    <t>原始憑證    張，黏附於支出憑證簿第  冊第        號</t>
    <phoneticPr fontId="35" type="noConversion"/>
  </si>
  <si>
    <t>承辦單位</t>
    <phoneticPr fontId="35" type="noConversion"/>
  </si>
  <si>
    <t>會計單位</t>
    <phoneticPr fontId="35" type="noConversion"/>
  </si>
  <si>
    <t>新台幣：元</t>
    <phoneticPr fontId="35" type="noConversion"/>
  </si>
  <si>
    <t>支出科目分攤表</t>
    <phoneticPr fontId="35" type="noConversion"/>
  </si>
  <si>
    <t>合 計</t>
    <phoneticPr fontId="35" type="noConversion"/>
  </si>
  <si>
    <t>科    目</t>
    <phoneticPr fontId="35" type="noConversion"/>
  </si>
  <si>
    <t>附註：
1.本表由承辦單位依據相關支出科目分攤支付款項填列，備註欄有關原始憑證黏附之冊數及號數由會計單位填列。
2.機關在不牴觸本要點規定前提下，得依其業務特性及實際需要，酌予調整本表格式使用</t>
    <phoneticPr fontId="35" type="noConversion"/>
  </si>
  <si>
    <t>機關長官</t>
    <phoneticPr fontId="35" type="noConversion"/>
  </si>
  <si>
    <t>代墊事由</t>
    <phoneticPr fontId="3" type="noConversion"/>
  </si>
  <si>
    <t xml:space="preserve">一、 本案所簽屬實，如有不實願負相關法律責任。
二、 請 准予檢據核銷並歸還代墊人上述代墊金額。
</t>
    <phoneticPr fontId="3" type="noConversion"/>
  </si>
  <si>
    <t>如：1.臨時需要不及申請。2.廠商不願欠款。3……等等適當必要之理由。</t>
    <phoneticPr fontId="3" type="noConversion"/>
  </si>
  <si>
    <t>鐘點費印領清冊</t>
  </si>
  <si>
    <t>請輸入核定補助計畫名稱</t>
    <phoneticPr fontId="35" type="noConversion"/>
  </si>
  <si>
    <t>開支科目</t>
    <phoneticPr fontId="3" type="noConversion"/>
  </si>
  <si>
    <t>上課主題：</t>
    <phoneticPr fontId="35" type="noConversion"/>
  </si>
  <si>
    <t>姓名</t>
    <phoneticPr fontId="35" type="noConversion"/>
  </si>
  <si>
    <t>身分證字號</t>
    <phoneticPr fontId="35" type="noConversion"/>
  </si>
  <si>
    <t>節數</t>
    <phoneticPr fontId="35" type="noConversion"/>
  </si>
  <si>
    <t>單價</t>
    <phoneticPr fontId="35" type="noConversion"/>
  </si>
  <si>
    <t>金額</t>
    <phoneticPr fontId="35" type="noConversion"/>
  </si>
  <si>
    <t>自付
健保</t>
    <phoneticPr fontId="35" type="noConversion"/>
  </si>
  <si>
    <t>實領
金額</t>
    <phoneticPr fontId="35" type="noConversion"/>
  </si>
  <si>
    <t>戶籍地址</t>
    <phoneticPr fontId="35" type="noConversion"/>
  </si>
  <si>
    <t>簽章</t>
    <phoneticPr fontId="35" type="noConversion"/>
  </si>
  <si>
    <t>服務機關</t>
    <phoneticPr fontId="35" type="noConversion"/>
  </si>
  <si>
    <t>機關負擔補充保費</t>
    <phoneticPr fontId="35" type="noConversion"/>
  </si>
  <si>
    <t>總計金額</t>
    <phoneticPr fontId="35" type="noConversion"/>
  </si>
  <si>
    <t>小計金額</t>
    <phoneticPr fontId="35" type="noConversion"/>
  </si>
  <si>
    <t>請後附課程表</t>
    <phoneticPr fontId="35" type="noConversion"/>
  </si>
  <si>
    <t>總務處</t>
    <phoneticPr fontId="3" type="noConversion"/>
  </si>
  <si>
    <t>總務處(所得、健保)</t>
    <phoneticPr fontId="3" type="noConversion"/>
  </si>
  <si>
    <t>(所得、健保)</t>
    <phoneticPr fontId="35" type="noConversion"/>
  </si>
  <si>
    <t>每人入帳</t>
    <phoneticPr fontId="35" type="noConversion"/>
  </si>
  <si>
    <t>賴莉雅</t>
  </si>
  <si>
    <t>潘彥昇</t>
  </si>
  <si>
    <t>陳宏儒</t>
  </si>
  <si>
    <t>預算</t>
    <phoneticPr fontId="35" type="noConversion"/>
  </si>
  <si>
    <t>代收款</t>
    <phoneticPr fontId="35" type="noConversion"/>
  </si>
  <si>
    <t>實發</t>
    <phoneticPr fontId="35" type="noConversion"/>
  </si>
  <si>
    <t>轉帳</t>
    <phoneticPr fontId="35" type="noConversion"/>
  </si>
  <si>
    <t>勞保</t>
    <phoneticPr fontId="35" type="noConversion"/>
  </si>
  <si>
    <t>健保</t>
    <phoneticPr fontId="35" type="noConversion"/>
  </si>
  <si>
    <t>支出機關分攤表</t>
    <phoneticPr fontId="35" type="noConversion"/>
  </si>
  <si>
    <t>分攤機關</t>
    <phoneticPr fontId="35" type="noConversion"/>
  </si>
  <si>
    <t>分攤
比率</t>
    <phoneticPr fontId="35" type="noConversion"/>
  </si>
  <si>
    <t>第1聯</t>
    <phoneticPr fontId="35" type="noConversion"/>
  </si>
  <si>
    <t>第2聯</t>
    <phoneticPr fontId="35" type="noConversion"/>
  </si>
  <si>
    <t>515購置交通及運輸設備
(分支計畫5M320000)</t>
    <phoneticPr fontId="3" type="noConversion"/>
  </si>
  <si>
    <t>格式1-</t>
  </si>
  <si>
    <t>(契約金無增減)</t>
  </si>
  <si>
    <t>（計畫名稱）</t>
  </si>
  <si>
    <r>
      <rPr>
        <sz val="18"/>
        <color theme="1"/>
        <rFont val="標楷體"/>
        <family val="4"/>
        <charset val="136"/>
      </rPr>
      <t>分批（期）付款表</t>
    </r>
  </si>
  <si>
    <t>日期：</t>
  </si>
  <si>
    <t>年  月   日</t>
  </si>
  <si>
    <t>項目</t>
  </si>
  <si>
    <r>
      <rPr>
        <sz val="20"/>
        <color theme="1"/>
        <rFont val="標楷體"/>
        <family val="4"/>
        <charset val="136"/>
      </rPr>
      <t>年度　</t>
    </r>
    <r>
      <rPr>
        <sz val="20"/>
        <color theme="1"/>
        <rFont val="Times New Roman"/>
        <family val="1"/>
      </rPr>
      <t xml:space="preserve"> </t>
    </r>
    <r>
      <rPr>
        <sz val="20"/>
        <color theme="1"/>
        <rFont val="標楷體"/>
        <family val="4"/>
        <charset val="136"/>
      </rPr>
      <t>月份</t>
    </r>
  </si>
  <si>
    <t>備註</t>
  </si>
  <si>
    <r>
      <t>應付總額</t>
    </r>
    <r>
      <rPr>
        <sz val="16"/>
        <color theme="1"/>
        <rFont val="Times New Roman"/>
        <family val="1"/>
      </rPr>
      <t xml:space="preserve"> A</t>
    </r>
  </si>
  <si>
    <t>1、計畫名稱請依縣府核定計畫名稱填列。
2、表格填滿處有設算公式</t>
  </si>
  <si>
    <t>截至上次已付金額B</t>
  </si>
  <si>
    <t>本次付款金額C</t>
  </si>
  <si>
    <r>
      <t>截至本次已付金額</t>
    </r>
    <r>
      <rPr>
        <sz val="16"/>
        <color theme="1"/>
        <rFont val="Times New Roman"/>
        <family val="1"/>
      </rPr>
      <t xml:space="preserve">
D</t>
    </r>
    <r>
      <rPr>
        <sz val="16"/>
        <color theme="1"/>
        <rFont val="標楷體"/>
        <family val="4"/>
        <charset val="136"/>
      </rPr>
      <t>＝</t>
    </r>
    <r>
      <rPr>
        <sz val="16"/>
        <color theme="1"/>
        <rFont val="Times New Roman"/>
        <family val="1"/>
      </rPr>
      <t>B</t>
    </r>
    <r>
      <rPr>
        <sz val="16"/>
        <color theme="1"/>
        <rFont val="標楷體"/>
        <family val="4"/>
        <charset val="136"/>
      </rPr>
      <t>＋</t>
    </r>
    <r>
      <rPr>
        <sz val="16"/>
        <color theme="1"/>
        <rFont val="Times New Roman"/>
        <family val="1"/>
      </rPr>
      <t>C</t>
    </r>
  </si>
  <si>
    <r>
      <t>未付金額</t>
    </r>
    <r>
      <rPr>
        <sz val="16"/>
        <color theme="1"/>
        <rFont val="Times New Roman"/>
        <family val="1"/>
      </rPr>
      <t>E</t>
    </r>
    <r>
      <rPr>
        <sz val="16"/>
        <color theme="1"/>
        <rFont val="標楷體"/>
        <family val="4"/>
        <charset val="136"/>
      </rPr>
      <t>＝</t>
    </r>
    <r>
      <rPr>
        <sz val="16"/>
        <color theme="1"/>
        <rFont val="Times New Roman"/>
        <family val="1"/>
      </rPr>
      <t>A</t>
    </r>
    <r>
      <rPr>
        <sz val="16"/>
        <color theme="1"/>
        <rFont val="標楷體"/>
        <family val="4"/>
        <charset val="136"/>
      </rPr>
      <t>－</t>
    </r>
    <r>
      <rPr>
        <sz val="16"/>
        <color theme="1"/>
        <rFont val="Times New Roman"/>
        <family val="1"/>
      </rPr>
      <t>D</t>
    </r>
  </si>
  <si>
    <t>如已結案仍有未付金額請簡要敘明原因(如：本計劃已結案，未付金額不再執行。結算後減少金額。…..)</t>
  </si>
  <si>
    <t>承辦
單位</t>
  </si>
  <si>
    <t>主(會)計單位</t>
  </si>
  <si>
    <t>附註：</t>
  </si>
  <si>
    <r>
      <t>1.</t>
    </r>
    <r>
      <rPr>
        <u/>
        <sz val="15"/>
        <color theme="1"/>
        <rFont val="標楷體"/>
        <family val="4"/>
        <charset val="136"/>
      </rPr>
      <t>本表由承辦單位人員依據實際付款情形填列</t>
    </r>
    <r>
      <rPr>
        <sz val="15"/>
        <color theme="1"/>
        <rFont val="標楷體"/>
        <family val="4"/>
        <charset val="136"/>
      </rPr>
      <t>。</t>
    </r>
  </si>
  <si>
    <r>
      <t>2.</t>
    </r>
    <r>
      <rPr>
        <u/>
        <sz val="12"/>
        <color theme="1"/>
        <rFont val="新細明體"/>
        <family val="1"/>
        <charset val="136"/>
      </rPr>
      <t>各處在不牴觸政府支出憑證處理要點規定前提下，得依其業務特性及實</t>
    </r>
  </si>
  <si>
    <r>
      <rPr>
        <u/>
        <sz val="12"/>
        <color theme="1"/>
        <rFont val="新細明體"/>
        <family val="1"/>
        <charset val="136"/>
      </rPr>
      <t>際需要，酌予調整本表格式或增加備註說明文字（如註明契約副本或抄</t>
    </r>
  </si>
  <si>
    <r>
      <rPr>
        <u/>
        <sz val="12"/>
        <color theme="1"/>
        <rFont val="新細明體"/>
        <family val="1"/>
        <charset val="136"/>
      </rPr>
      <t>本存放處所等）</t>
    </r>
    <r>
      <rPr>
        <sz val="15"/>
        <color theme="1"/>
        <rFont val="標楷體"/>
        <family val="4"/>
        <charset val="136"/>
      </rPr>
      <t>。</t>
    </r>
  </si>
  <si>
    <t>所屬年度月份：   年度  月份</t>
    <phoneticPr fontId="35" type="noConversion"/>
  </si>
  <si>
    <t>彰化縣秀水鄉馬興國民小學</t>
    <phoneticPr fontId="3" type="noConversion"/>
  </si>
  <si>
    <t>應付代收款</t>
    <phoneticPr fontId="35" type="noConversion"/>
  </si>
  <si>
    <t>各項補助經費</t>
    <phoneticPr fontId="35" type="noConversion"/>
  </si>
  <si>
    <t>本案因□1萬元以下□時效性□特殊需求，為採購效率計，授權由需求單位自行採購</t>
    <phoneticPr fontId="3" type="noConversion"/>
  </si>
  <si>
    <t>本案因□1萬元以下□時效性□特殊需求，為採購效率計，授權由需求單位自行採購</t>
    <phoneticPr fontId="3" type="noConversion"/>
  </si>
  <si>
    <t>姓名</t>
    <phoneticPr fontId="35" type="noConversion"/>
  </si>
  <si>
    <t>學年度第</t>
  </si>
  <si>
    <t>學期</t>
    <phoneticPr fontId="35" type="noConversion"/>
  </si>
  <si>
    <t>烏克麗麗</t>
    <phoneticPr fontId="35" type="noConversion"/>
  </si>
  <si>
    <t>身分證字號</t>
    <phoneticPr fontId="35" type="noConversion"/>
  </si>
  <si>
    <t>戶籍地址</t>
    <phoneticPr fontId="35" type="noConversion"/>
  </si>
  <si>
    <t>節數合計</t>
    <phoneticPr fontId="35" type="noConversion"/>
  </si>
  <si>
    <t>單價</t>
    <phoneticPr fontId="35" type="noConversion"/>
  </si>
  <si>
    <t>應發金額</t>
    <phoneticPr fontId="35" type="noConversion"/>
  </si>
  <si>
    <t>勞保</t>
    <phoneticPr fontId="35" type="noConversion"/>
  </si>
  <si>
    <t>健保</t>
    <phoneticPr fontId="35" type="noConversion"/>
  </si>
  <si>
    <t>勞退</t>
    <phoneticPr fontId="35" type="noConversion"/>
  </si>
  <si>
    <t>自付</t>
    <phoneticPr fontId="35" type="noConversion"/>
  </si>
  <si>
    <t>合計</t>
    <phoneticPr fontId="35" type="noConversion"/>
  </si>
  <si>
    <t>簽名</t>
    <phoneticPr fontId="35" type="noConversion"/>
  </si>
  <si>
    <t>實發金額</t>
    <phoneticPr fontId="35" type="noConversion"/>
  </si>
  <si>
    <t>二代健保-機補</t>
    <phoneticPr fontId="35" type="noConversion"/>
  </si>
  <si>
    <t>總計金額</t>
    <phoneticPr fontId="35" type="noConversion"/>
  </si>
  <si>
    <t>應付代收款</t>
    <phoneticPr fontId="35" type="noConversion"/>
  </si>
  <si>
    <t>-</t>
    <phoneticPr fontId="35" type="noConversion"/>
  </si>
  <si>
    <t>簽證號</t>
    <phoneticPr fontId="35" type="noConversion"/>
  </si>
  <si>
    <t>代墊人簽章</t>
    <phoneticPr fontId="35" type="noConversion"/>
  </si>
  <si>
    <t>備註</t>
    <phoneticPr fontId="35" type="noConversion"/>
  </si>
  <si>
    <t>王億瑄</t>
    <phoneticPr fontId="35" type="noConversion"/>
  </si>
  <si>
    <t>N225265869</t>
    <phoneticPr fontId="35" type="noConversion"/>
  </si>
  <si>
    <t>彰化縣鹿港鎮東崎里東崎二巷24號</t>
    <phoneticPr fontId="35" type="noConversion"/>
  </si>
  <si>
    <t>9/4</t>
    <phoneticPr fontId="35" type="noConversion"/>
  </si>
  <si>
    <t>9/11</t>
    <phoneticPr fontId="35" type="noConversion"/>
  </si>
  <si>
    <t>9/18</t>
    <phoneticPr fontId="35" type="noConversion"/>
  </si>
  <si>
    <t>9/25</t>
    <phoneticPr fontId="35" type="noConversion"/>
  </si>
  <si>
    <t>9/26</t>
    <phoneticPr fontId="35" type="noConversion"/>
  </si>
  <si>
    <t>10/16</t>
    <phoneticPr fontId="35" type="noConversion"/>
  </si>
  <si>
    <t>10/23</t>
    <phoneticPr fontId="35" type="noConversion"/>
  </si>
  <si>
    <t>10/30</t>
    <phoneticPr fontId="35" type="noConversion"/>
  </si>
  <si>
    <t>11/13</t>
    <phoneticPr fontId="35" type="noConversion"/>
  </si>
  <si>
    <t>11/20</t>
    <phoneticPr fontId="35" type="noConversion"/>
  </si>
  <si>
    <t>12/4</t>
    <phoneticPr fontId="35" type="noConversion"/>
  </si>
  <si>
    <t>12/11</t>
    <phoneticPr fontId="35" type="noConversion"/>
  </si>
  <si>
    <t>12/18</t>
    <phoneticPr fontId="35" type="noConversion"/>
  </si>
  <si>
    <t>12/25</t>
    <phoneticPr fontId="35" type="noConversion"/>
  </si>
  <si>
    <t>1/8</t>
    <phoneticPr fontId="35" type="noConversion"/>
  </si>
  <si>
    <t>自付勞保已現金繳納</t>
    <phoneticPr fontId="35" type="noConversion"/>
  </si>
  <si>
    <t>承辦單位</t>
    <phoneticPr fontId="35" type="noConversion"/>
  </si>
  <si>
    <t>總務單位</t>
    <phoneticPr fontId="35" type="noConversion"/>
  </si>
  <si>
    <t>會計單位</t>
    <phoneticPr fontId="35" type="noConversion"/>
  </si>
  <si>
    <t>校長</t>
    <phoneticPr fontId="35" type="noConversion"/>
  </si>
  <si>
    <t>社團教師鐘點費</t>
    <phoneticPr fontId="35" type="noConversion"/>
  </si>
  <si>
    <t>印領清冊</t>
    <phoneticPr fontId="35" type="noConversion"/>
  </si>
  <si>
    <t>元，請核示。</t>
    <phoneticPr fontId="35" type="noConversion"/>
  </si>
  <si>
    <t>41地租及水租</t>
    <phoneticPr fontId="3" type="noConversion"/>
  </si>
  <si>
    <t>子目類別</t>
    <phoneticPr fontId="3" type="noConversion"/>
  </si>
  <si>
    <t>應付代收款</t>
    <phoneticPr fontId="3" type="noConversion"/>
  </si>
  <si>
    <t>存入保證金</t>
    <phoneticPr fontId="3" type="noConversion"/>
  </si>
  <si>
    <t>零用金</t>
    <phoneticPr fontId="3" type="noConversion"/>
  </si>
  <si>
    <t>代收付款項</t>
    <phoneticPr fontId="3" type="noConversion"/>
  </si>
  <si>
    <t>學生繳費項目</t>
    <phoneticPr fontId="3" type="noConversion"/>
  </si>
  <si>
    <t>學生社團</t>
    <phoneticPr fontId="3" type="noConversion"/>
  </si>
  <si>
    <t>仁愛專戶</t>
    <phoneticPr fontId="3" type="noConversion"/>
  </si>
  <si>
    <t>押標金</t>
    <phoneticPr fontId="3" type="noConversion"/>
  </si>
  <si>
    <t>家長會費</t>
    <phoneticPr fontId="3" type="noConversion"/>
  </si>
  <si>
    <t>其他</t>
    <phoneticPr fontId="3" type="noConversion"/>
  </si>
  <si>
    <t>公保費</t>
    <phoneticPr fontId="3" type="noConversion"/>
  </si>
  <si>
    <t>平安保險費</t>
    <phoneticPr fontId="3" type="noConversion"/>
  </si>
  <si>
    <t>保固金</t>
    <phoneticPr fontId="3" type="noConversion"/>
  </si>
  <si>
    <t>勞保費</t>
    <phoneticPr fontId="3" type="noConversion"/>
  </si>
  <si>
    <t>畢業紀念冊</t>
    <phoneticPr fontId="3" type="noConversion"/>
  </si>
  <si>
    <t>所得稅</t>
    <phoneticPr fontId="3" type="noConversion"/>
  </si>
  <si>
    <t>縣府統籌支撥項目</t>
    <phoneticPr fontId="3" type="noConversion"/>
  </si>
  <si>
    <t>各項補助經費</t>
    <phoneticPr fontId="3" type="noConversion"/>
  </si>
  <si>
    <t>744慰問金、照護及濟助金</t>
    <phoneticPr fontId="3" type="noConversion"/>
  </si>
  <si>
    <t>應付代收款</t>
  </si>
  <si>
    <t>上課日期</t>
    <phoneticPr fontId="35" type="noConversion"/>
  </si>
  <si>
    <t>每日節數</t>
    <phoneticPr fontId="35" type="noConversion"/>
  </si>
  <si>
    <t>租金、償債、利息及相關手續費</t>
    <phoneticPr fontId="3" type="noConversion"/>
  </si>
  <si>
    <t>扣繳所得稅</t>
    <phoneticPr fontId="35" type="noConversion"/>
  </si>
  <si>
    <r>
      <rPr>
        <sz val="18"/>
        <color theme="1"/>
        <rFont val="標楷體"/>
        <family val="4"/>
        <charset val="136"/>
      </rPr>
      <t>第</t>
    </r>
    <r>
      <rPr>
        <sz val="18"/>
        <color theme="1"/>
        <rFont val="Times New Roman"/>
        <family val="1"/>
      </rPr>
      <t xml:space="preserve">      </t>
    </r>
    <r>
      <rPr>
        <sz val="18"/>
        <color theme="1"/>
        <rFont val="標楷體"/>
        <family val="4"/>
        <charset val="136"/>
      </rPr>
      <t>批</t>
    </r>
    <r>
      <rPr>
        <sz val="18"/>
        <color theme="1"/>
        <rFont val="Times New Roman"/>
        <family val="1"/>
      </rPr>
      <t>(</t>
    </r>
    <r>
      <rPr>
        <sz val="18"/>
        <color theme="1"/>
        <rFont val="標楷體"/>
        <family val="4"/>
        <charset val="136"/>
      </rPr>
      <t>期</t>
    </r>
    <r>
      <rPr>
        <sz val="18"/>
        <color theme="1"/>
        <rFont val="Times New Roman"/>
        <family val="1"/>
      </rPr>
      <t>)</t>
    </r>
    <phoneticPr fontId="35" type="noConversion"/>
  </si>
  <si>
    <t>校外教學</t>
    <phoneticPr fontId="3" type="noConversion"/>
  </si>
  <si>
    <t>教科書書籍費</t>
    <phoneticPr fontId="3" type="noConversion"/>
  </si>
  <si>
    <t>分攤金額</t>
    <phoneticPr fontId="35" type="noConversion"/>
  </si>
  <si>
    <t>補提列謝國民主任等9人113年8-9月薪資差額機補退休撫卹金6,948元</t>
    <phoneticPr fontId="3" type="noConversion"/>
  </si>
  <si>
    <t>奉核後，辦理請領事宜。</t>
    <phoneticPr fontId="3" type="noConversion"/>
  </si>
  <si>
    <t xml:space="preserve">  請准予請領補提列謝國民主任等9人113年8-9月薪資差額之機補退休撫卹金6,948元，請核示。
說明：請領113年8-9月薪資差額差額薪資(113/8/30付款憑單#98)，漏提謝國民主任等9人機補退休撫卹金6,948元。</t>
    <phoneticPr fontId="3" type="noConversion"/>
  </si>
  <si>
    <t>彰化縣彰化市民生國民小學</t>
    <phoneticPr fontId="3" type="noConversion"/>
  </si>
  <si>
    <t>財物保管</t>
    <phoneticPr fontId="3" type="noConversion"/>
  </si>
  <si>
    <t>民生國小</t>
    <phoneticPr fontId="35" type="noConversion"/>
  </si>
  <si>
    <t>民生國小家長會</t>
    <phoneticPr fontId="35" type="noConversion"/>
  </si>
  <si>
    <t>113年10月30日</t>
    <phoneticPr fontId="35" type="noConversion"/>
  </si>
  <si>
    <t>粘怡鈞建築師事務所</t>
    <phoneticPr fontId="35" type="noConversion"/>
  </si>
  <si>
    <t>健保費</t>
    <phoneticPr fontId="3" type="noConversion"/>
  </si>
  <si>
    <t>直排輪</t>
    <phoneticPr fontId="3" type="noConversion"/>
  </si>
  <si>
    <t>圍棋</t>
  </si>
  <si>
    <t>黏土</t>
  </si>
  <si>
    <t>武術</t>
  </si>
  <si>
    <t>扯鈴</t>
    <phoneticPr fontId="3" type="noConversion"/>
  </si>
  <si>
    <t>生物探索樂</t>
    <phoneticPr fontId="3" type="noConversion"/>
  </si>
  <si>
    <t>兒童電腦程式設計</t>
    <phoneticPr fontId="3" type="noConversion"/>
  </si>
  <si>
    <t>羽球</t>
    <phoneticPr fontId="3" type="noConversion"/>
  </si>
  <si>
    <t>歌唱社</t>
    <phoneticPr fontId="3" type="noConversion"/>
  </si>
  <si>
    <t>日語社</t>
    <phoneticPr fontId="3" type="noConversion"/>
  </si>
  <si>
    <t>AI、AR、VR及3D科技探索社</t>
    <phoneticPr fontId="3" type="noConversion"/>
  </si>
  <si>
    <t>退撫基金</t>
    <phoneticPr fontId="3" type="noConversion"/>
  </si>
  <si>
    <t>勞退金</t>
    <phoneticPr fontId="3" type="noConversion"/>
  </si>
  <si>
    <t>離職儲金</t>
    <phoneticPr fontId="3" type="noConversion"/>
  </si>
  <si>
    <t>其他預付款</t>
    <phoneticPr fontId="3" type="noConversion"/>
  </si>
  <si>
    <t>輔導教師薪資</t>
    <phoneticPr fontId="3" type="noConversion"/>
  </si>
  <si>
    <t>特教助理員薪資</t>
    <phoneticPr fontId="3" type="noConversion"/>
  </si>
  <si>
    <t>校園安全臨時人員薪資</t>
    <phoneticPr fontId="3" type="noConversion"/>
  </si>
  <si>
    <t>體操教練薪資</t>
    <phoneticPr fontId="3" type="noConversion"/>
  </si>
  <si>
    <t>英資中心行政支援教師薪資</t>
    <phoneticPr fontId="3" type="noConversion"/>
  </si>
  <si>
    <t>代理輔導教師薪資</t>
    <phoneticPr fontId="3" type="noConversion"/>
  </si>
  <si>
    <t>付款憑單轉入款項</t>
  </si>
  <si>
    <t>離職儲金專戶</t>
  </si>
  <si>
    <t>離職儲金專戶</t>
    <phoneticPr fontId="3" type="noConversion"/>
  </si>
  <si>
    <t>二代健保-自付</t>
  </si>
  <si>
    <t>二代健保-機補</t>
  </si>
  <si>
    <t>課後照顧費</t>
    <phoneticPr fontId="3" type="noConversion"/>
  </si>
  <si>
    <t>跆拳道</t>
    <phoneticPr fontId="3" type="noConversion"/>
  </si>
  <si>
    <t>兒童舞蹈</t>
    <phoneticPr fontId="3" type="noConversion"/>
  </si>
  <si>
    <t>流行音樂</t>
    <phoneticPr fontId="3" type="noConversion"/>
  </si>
  <si>
    <t>高爾夫球培訓隊</t>
    <phoneticPr fontId="3" type="noConversion"/>
  </si>
  <si>
    <t>太空教育培訓隊</t>
    <phoneticPr fontId="3" type="noConversion"/>
  </si>
  <si>
    <t>Dash程式機器人</t>
    <phoneticPr fontId="3" type="noConversion"/>
  </si>
  <si>
    <t>各項補助經費</t>
  </si>
  <si>
    <t>教務處</t>
    <phoneticPr fontId="3" type="noConversion"/>
  </si>
  <si>
    <t>學務處</t>
    <phoneticPr fontId="3" type="noConversion"/>
  </si>
  <si>
    <t>輔導室</t>
    <phoneticPr fontId="3" type="noConversion"/>
  </si>
  <si>
    <t>英資中心</t>
    <phoneticPr fontId="3" type="noConversion"/>
  </si>
  <si>
    <t>各項專案人員薪資</t>
    <phoneticPr fontId="3" type="noConversion"/>
  </si>
  <si>
    <t>體操教練</t>
    <phoneticPr fontId="3" type="noConversion"/>
  </si>
  <si>
    <t>輔導室輔導教師</t>
    <phoneticPr fontId="3" type="noConversion"/>
  </si>
  <si>
    <t>校園安全維護人員薪資</t>
  </si>
  <si>
    <t>特教助理員人事經費</t>
  </si>
  <si>
    <t>代理專任輔導教師薪資</t>
    <phoneticPr fontId="3" type="noConversion"/>
  </si>
  <si>
    <t>各項補助</t>
    <phoneticPr fontId="3" type="noConversion"/>
  </si>
  <si>
    <t>月退休金</t>
    <phoneticPr fontId="3" type="noConversion"/>
  </si>
  <si>
    <t>洪水發獎學金</t>
    <phoneticPr fontId="3" type="noConversion"/>
  </si>
  <si>
    <t>尤傳福.莊水木獎學金</t>
  </si>
  <si>
    <t>林源鴻仁愛基金</t>
    <phoneticPr fontId="3" type="noConversion"/>
  </si>
  <si>
    <t>周炎木.周李翠霞獎學金</t>
    <phoneticPr fontId="3" type="noConversion"/>
  </si>
  <si>
    <t>學生急難救助</t>
  </si>
  <si>
    <t>MB指定用途捐款</t>
    <phoneticPr fontId="3" type="noConversion"/>
  </si>
  <si>
    <t>王昱翔捐助學校雙語教育</t>
    <phoneticPr fontId="3" type="noConversion"/>
  </si>
  <si>
    <t>楊思亮捐助學校發展太空教育</t>
    <phoneticPr fontId="3" type="noConversion"/>
  </si>
  <si>
    <t>購置教學用品及設備</t>
    <phoneticPr fontId="3" type="noConversion"/>
  </si>
  <si>
    <t>繳庫項目</t>
  </si>
  <si>
    <t>繳庫項目</t>
    <phoneticPr fontId="3" type="noConversion"/>
  </si>
  <si>
    <t>場地設施使用費</t>
    <phoneticPr fontId="3" type="noConversion"/>
  </si>
  <si>
    <t>專戶利息</t>
    <phoneticPr fontId="3" type="noConversion"/>
  </si>
  <si>
    <t>招標文件費</t>
  </si>
  <si>
    <t>各項考試報名費</t>
  </si>
  <si>
    <t>資源回收獎勵金</t>
    <phoneticPr fontId="3" type="noConversion"/>
  </si>
  <si>
    <t>財產報廢收入</t>
  </si>
  <si>
    <t>一般捐贈</t>
    <phoneticPr fontId="3" type="noConversion"/>
  </si>
  <si>
    <t>其他項目</t>
  </si>
  <si>
    <t>其他項目</t>
    <phoneticPr fontId="3" type="noConversion"/>
  </si>
  <si>
    <t>教職員午餐費</t>
    <phoneticPr fontId="3" type="noConversion"/>
  </si>
  <si>
    <t>學生以外之自付校外教學費用</t>
    <phoneticPr fontId="3" type="noConversion"/>
  </si>
  <si>
    <t>公提離職儲金</t>
    <phoneticPr fontId="3" type="noConversion"/>
  </si>
  <si>
    <t>自提離職儲金</t>
    <phoneticPr fontId="3" type="noConversion"/>
  </si>
  <si>
    <t>會計室</t>
    <phoneticPr fontId="3" type="noConversion"/>
  </si>
  <si>
    <t>人事室</t>
    <phoneticPr fontId="3" type="noConversion"/>
  </si>
  <si>
    <t>MA指定用途捐款_仁愛專戶</t>
    <phoneticPr fontId="3" type="noConversion"/>
  </si>
  <si>
    <t>二代健保機關負擔</t>
    <phoneticPr fontId="35" type="noConversion"/>
  </si>
  <si>
    <r>
      <rPr>
        <sz val="12"/>
        <color rgb="FFFF0000"/>
        <rFont val="標楷體"/>
        <family val="4"/>
        <charset val="136"/>
      </rPr>
      <t>113</t>
    </r>
    <r>
      <rPr>
        <sz val="12"/>
        <color theme="1"/>
        <rFont val="標楷體"/>
        <family val="4"/>
        <charset val="136"/>
      </rPr>
      <t>年11月27日</t>
    </r>
    <phoneticPr fontId="35" type="noConversion"/>
  </si>
  <si>
    <r>
      <t>所屬年度月份：</t>
    </r>
    <r>
      <rPr>
        <sz val="14"/>
        <color rgb="FFFF0000"/>
        <rFont val="標楷體"/>
        <family val="4"/>
        <charset val="136"/>
      </rPr>
      <t>113</t>
    </r>
    <r>
      <rPr>
        <sz val="14"/>
        <color theme="1"/>
        <rFont val="標楷體"/>
        <family val="4"/>
        <charset val="136"/>
      </rPr>
      <t>年度11月份</t>
    </r>
    <phoneticPr fontId="35" type="noConversion"/>
  </si>
  <si>
    <t>分擔員工保險費</t>
    <phoneticPr fontId="35" type="noConversion"/>
  </si>
  <si>
    <t>國民小學教育</t>
    <phoneticPr fontId="35" type="noConversion"/>
  </si>
  <si>
    <t>小夥伴學習墊板</t>
  </si>
  <si>
    <t>磁鐵2*3CM切割軟性背膠30小片</t>
  </si>
  <si>
    <t>飛龍(標準型)橡皮擦</t>
  </si>
  <si>
    <t>16K著色繪圖本</t>
  </si>
  <si>
    <t>小夥伴著色本</t>
  </si>
  <si>
    <t>18K著色畫</t>
  </si>
  <si>
    <t>衛生紙(10入)</t>
  </si>
  <si>
    <t>好神拖布盤</t>
  </si>
  <si>
    <t>歡樂驚喜包</t>
  </si>
  <si>
    <t>文件袋+A4筆記本+修正帶+筆袋</t>
  </si>
  <si>
    <t>白板筆卡水百樂(紅藍黑各1盒)</t>
  </si>
  <si>
    <t>學生繳費項目</t>
  </si>
  <si>
    <t>課後照顧費</t>
  </si>
  <si>
    <t>課後照顧班用文具用品</t>
    <phoneticPr fontId="35" type="noConversion"/>
  </si>
  <si>
    <t>中油筆節奏B-1110.5紅</t>
  </si>
  <si>
    <t>橡皮擦標準型飛龍ZEH10</t>
  </si>
  <si>
    <t>電池國際3號4入</t>
  </si>
  <si>
    <t>磁鐵凱旋牌30CM</t>
  </si>
  <si>
    <t>4*825K國語簿D01</t>
  </si>
  <si>
    <t>8*1416K國語作業簿A03</t>
  </si>
  <si>
    <t>更換削筆機替刃CARL</t>
  </si>
  <si>
    <t>修正帶手牌CT206綠</t>
  </si>
  <si>
    <t>鉛筆利百代#102-2B</t>
  </si>
  <si>
    <t>鉛筆雄獅#1170(HB)</t>
  </si>
  <si>
    <t>塑膠擦蜻蜓E-30N</t>
  </si>
  <si>
    <t>中性筆O.B#200A藍0.5</t>
  </si>
  <si>
    <t>信億壓克力尺15CM</t>
  </si>
  <si>
    <t>COX壓克力尺15CMCR-1500</t>
  </si>
  <si>
    <t>螢光筆飛龍S5125色裝</t>
  </si>
  <si>
    <t>雄獅12色鉛筆(紙盒)</t>
  </si>
  <si>
    <t>雄獅24色鉛筆(紙盒)</t>
  </si>
  <si>
    <t>連線與著色1-50</t>
  </si>
  <si>
    <t>白金閃亮窗型瑩光筆CN-10</t>
  </si>
  <si>
    <t>自動鉛筆飛龍A105-D綠桿</t>
  </si>
  <si>
    <t>自動原子筆O.B#238藍</t>
  </si>
  <si>
    <t>自動原子筆-紅#6506筆樂</t>
  </si>
  <si>
    <t>彩虹筆尚禹-C20012支入</t>
  </si>
  <si>
    <t>修正帶智慧型滾輪WH-605</t>
  </si>
  <si>
    <t>衛生紙10入</t>
  </si>
  <si>
    <t>垃圾袋3入(小)</t>
  </si>
  <si>
    <t>螢光筆飛龍S512-F橙</t>
  </si>
  <si>
    <t>螢光筆飛龍S512-G黃</t>
  </si>
  <si>
    <t>螢光筆飛龍S512-K黃綠</t>
  </si>
  <si>
    <t>螢光筆飛龍S512-P粉紅</t>
  </si>
  <si>
    <t>螢光筆飛龍S512-S天藍</t>
  </si>
  <si>
    <t>利貼紙#65650mm*75mm</t>
  </si>
  <si>
    <t>利貼紙#65475*75</t>
  </si>
  <si>
    <t>索引貼紙7色R-7S筆樂</t>
  </si>
  <si>
    <t>膠水雄獅雙頭合成糊</t>
  </si>
  <si>
    <t>文件夾E310L型透明夾</t>
  </si>
  <si>
    <t>護貝膠膜A4110張入</t>
  </si>
  <si>
    <t>PP主色板四孔夾SD204雙德</t>
  </si>
  <si>
    <t>收入憑證黏存單</t>
    <phoneticPr fontId="3" type="noConversion"/>
  </si>
  <si>
    <t>簽</t>
    <phoneticPr fontId="3" type="noConversion"/>
  </si>
  <si>
    <t xml:space="preserve">    113學年度上學期周炎木、周李翠霞獎學金5,400元，應由仁愛基金專戶支付，誤開立保管金專戶支票，擬將該款項存回保管金專戶，再另開立仁愛基金專戶支票支付，請核示。</t>
    <phoneticPr fontId="35" type="noConversion"/>
  </si>
  <si>
    <t>奉和後，更正該款項收付事宜。</t>
    <phoneticPr fontId="35" type="noConversion"/>
  </si>
  <si>
    <t>113學年度上學期周炎木、周李翠霞獎學金5,400元存回保管金專戶</t>
    <phoneticPr fontId="35" type="noConversion"/>
  </si>
  <si>
    <t>會計帳不列帳</t>
    <phoneticPr fontId="35" type="noConversion"/>
  </si>
  <si>
    <t>應付代收款-其他項目-其他</t>
    <phoneticPr fontId="3" type="noConversion"/>
  </si>
  <si>
    <t>繳回陳忠正教師114年2月薪資</t>
    <phoneticPr fontId="35" type="noConversion"/>
  </si>
  <si>
    <t xml:space="preserve">    擬繳回陳忠正教師114年2月薪資88,750元，請核示。
說明：
  一、陳師奉核定自114年2月1日退休。
  二、陳師本俸54,020元、學術研究費34,730元，應發金額合計88,750元。
  三、應發金額扣除公保自付額1,365元、健保自付額1,428元、退撫自付額5,672元，自付額小計8,465元。優惠存款10,000元、薪資存款70,285元，個人實領小計80,285元。
  四、綜上所述，擬將陳師現金繳回80,285元、加上代扣公保1,365元、健保自付額1,428元、退撫自付額5,672元，合計88,750元繳回彰化縣地方教育發展基金專戶。</t>
    <phoneticPr fontId="35" type="noConversion"/>
  </si>
  <si>
    <t>E00003代收付款項-健保費</t>
  </si>
  <si>
    <t>E00003代收付款項-健保費</t>
    <phoneticPr fontId="35" type="noConversion"/>
  </si>
  <si>
    <t>詳如下列子目明細</t>
    <phoneticPr fontId="35" type="noConversion"/>
  </si>
  <si>
    <t>鑽孔機鑽針</t>
    <phoneticPr fontId="3" type="noConversion"/>
  </si>
  <si>
    <t>鑽孔機墊片</t>
    <phoneticPr fontId="3" type="noConversion"/>
  </si>
  <si>
    <t>支</t>
    <phoneticPr fontId="3" type="noConversion"/>
  </si>
  <si>
    <t>片</t>
    <phoneticPr fontId="3" type="noConversion"/>
  </si>
  <si>
    <t>會計室鑽孔機用鑽針及墊片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</si>
</sst>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76" formatCode="[$-404]ggge&quot;年&quot;m&quot;月&quot;d&quot;日&quot;;@"/>
    <numFmt numFmtId="177" formatCode="_-* #,##0_-;\-* #,##0_-;_-* &quot;-&quot;??_-;_-@_-"/>
    <numFmt numFmtId="178" formatCode="#,##0_ ;[Red]\-#,##0\ "/>
    <numFmt numFmtId="179" formatCode="0_ ;[Red]\-0\ "/>
    <numFmt numFmtId="180" formatCode="&quot;新臺幣&quot;#,###&quot;元整&quot;"/>
    <numFmt numFmtId="181" formatCode="0.0%"/>
    <numFmt numFmtId="182" formatCode="#,##0&quot; &quot;"/>
    <numFmt numFmtId="183" formatCode="[$NT$-404]#,##0.00;[Red]&quot;-&quot;[$NT$-404]#,##0.00"/>
  </numFmts>
  <fonts count="97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0"/>
      <color indexed="8"/>
      <name val="新細明體"/>
      <family val="1"/>
      <charset val="136"/>
    </font>
    <font>
      <sz val="11"/>
      <color indexed="8"/>
      <name val="標楷體"/>
      <family val="4"/>
      <charset val="136"/>
    </font>
    <font>
      <sz val="11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1"/>
      <name val="新細明體"/>
      <family val="1"/>
      <charset val="136"/>
    </font>
    <font>
      <b/>
      <sz val="20"/>
      <color indexed="8"/>
      <name val="標楷體"/>
      <family val="4"/>
      <charset val="136"/>
    </font>
    <font>
      <b/>
      <sz val="20"/>
      <color indexed="8"/>
      <name val="新細明體"/>
      <family val="1"/>
      <charset val="136"/>
    </font>
    <font>
      <b/>
      <sz val="22"/>
      <color indexed="8"/>
      <name val="標楷體"/>
      <family val="4"/>
      <charset val="136"/>
    </font>
    <font>
      <sz val="20"/>
      <color indexed="19"/>
      <name val="標楷體"/>
      <family val="4"/>
      <charset val="136"/>
    </font>
    <font>
      <sz val="9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color indexed="19"/>
      <name val="新細明體"/>
      <family val="1"/>
      <charset val="136"/>
    </font>
    <font>
      <sz val="9"/>
      <color indexed="10"/>
      <name val="新細明體"/>
      <family val="1"/>
      <charset val="136"/>
    </font>
    <font>
      <sz val="11"/>
      <name val="標楷體"/>
      <family val="4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name val="標楷體"/>
      <family val="4"/>
      <charset val="136"/>
    </font>
    <font>
      <sz val="10"/>
      <color indexed="10"/>
      <name val="標楷體"/>
      <family val="4"/>
      <charset val="136"/>
    </font>
    <font>
      <sz val="20"/>
      <color indexed="8"/>
      <name val="標楷體"/>
      <family val="4"/>
      <charset val="136"/>
    </font>
    <font>
      <sz val="20"/>
      <color indexed="8"/>
      <name val="新細明體"/>
      <family val="1"/>
      <charset val="136"/>
    </font>
    <font>
      <b/>
      <sz val="22"/>
      <color indexed="8"/>
      <name val="新細明體"/>
      <family val="1"/>
      <charset val="136"/>
    </font>
    <font>
      <b/>
      <sz val="9"/>
      <color indexed="81"/>
      <name val="細明體"/>
      <family val="3"/>
      <charset val="136"/>
    </font>
    <font>
      <sz val="18"/>
      <color theme="1"/>
      <name val="新細明體"/>
      <family val="1"/>
      <charset val="136"/>
      <scheme val="minor"/>
    </font>
    <font>
      <sz val="12"/>
      <color rgb="FFFF0000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1"/>
      <name val="細明體"/>
      <family val="3"/>
      <charset val="136"/>
    </font>
    <font>
      <sz val="12"/>
      <color indexed="12"/>
      <name val="細明體"/>
      <family val="3"/>
      <charset val="136"/>
    </font>
    <font>
      <sz val="12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0"/>
      <color theme="1"/>
      <name val="新細明體"/>
      <family val="1"/>
      <charset val="136"/>
      <scheme val="major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color theme="1"/>
      <name val="新細明體"/>
      <family val="1"/>
      <charset val="136"/>
      <scheme val="minor"/>
    </font>
    <font>
      <sz val="16"/>
      <color indexed="8"/>
      <name val="新細明體"/>
      <family val="1"/>
      <charset val="136"/>
    </font>
    <font>
      <b/>
      <sz val="16"/>
      <color indexed="8"/>
      <name val="標楷體"/>
      <family val="4"/>
      <charset val="136"/>
    </font>
    <font>
      <b/>
      <sz val="16"/>
      <color indexed="8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theme="1"/>
      <name val="新細明體"/>
      <family val="1"/>
      <charset val="136"/>
      <scheme val="minor"/>
    </font>
    <font>
      <sz val="14"/>
      <color rgb="FFFF0000"/>
      <name val="標楷體"/>
      <family val="4"/>
      <charset val="136"/>
    </font>
    <font>
      <sz val="14"/>
      <color rgb="FFFF0000"/>
      <name val="新細明體"/>
      <family val="1"/>
      <charset val="136"/>
      <scheme val="minor"/>
    </font>
    <font>
      <sz val="10"/>
      <color theme="1"/>
      <name val="標楷體"/>
      <family val="4"/>
      <charset val="136"/>
    </font>
    <font>
      <sz val="12"/>
      <color rgb="FFFF0000"/>
      <name val="新細明體"/>
      <family val="1"/>
      <charset val="136"/>
      <scheme val="minor"/>
    </font>
    <font>
      <b/>
      <sz val="12"/>
      <color theme="1"/>
      <name val="標楷體"/>
      <family val="4"/>
      <charset val="136"/>
    </font>
    <font>
      <b/>
      <sz val="12"/>
      <color theme="1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0"/>
      <color theme="3"/>
      <name val="新細明體"/>
      <family val="1"/>
      <charset val="136"/>
      <scheme val="minor"/>
    </font>
    <font>
      <sz val="10"/>
      <color theme="5" tint="-0.249977111117893"/>
      <name val="新細明體"/>
      <family val="1"/>
      <charset val="136"/>
      <scheme val="minor"/>
    </font>
    <font>
      <sz val="10"/>
      <color rgb="FFFF0000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b/>
      <sz val="18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Times New Roman"/>
      <family val="1"/>
    </font>
    <font>
      <b/>
      <sz val="16"/>
      <color theme="1"/>
      <name val="標楷體"/>
      <family val="4"/>
      <charset val="136"/>
    </font>
    <font>
      <sz val="16"/>
      <color rgb="FFFF0000"/>
      <name val="標楷體"/>
      <family val="4"/>
      <charset val="136"/>
    </font>
    <font>
      <sz val="18"/>
      <color theme="1"/>
      <name val="Times New Roman"/>
      <family val="1"/>
    </font>
    <font>
      <sz val="18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sz val="20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標楷體"/>
      <family val="4"/>
      <charset val="136"/>
    </font>
    <font>
      <sz val="12"/>
      <color rgb="FF333399"/>
      <name val="標楷體"/>
      <family val="4"/>
      <charset val="136"/>
    </font>
    <font>
      <sz val="13"/>
      <color theme="1"/>
      <name val="標楷體"/>
      <family val="4"/>
      <charset val="136"/>
    </font>
    <font>
      <sz val="15"/>
      <color theme="1"/>
      <name val="標楷體"/>
      <family val="4"/>
      <charset val="136"/>
    </font>
    <font>
      <u/>
      <sz val="15"/>
      <color theme="1"/>
      <name val="標楷體"/>
      <family val="4"/>
      <charset val="136"/>
    </font>
    <font>
      <u/>
      <sz val="12"/>
      <color theme="1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i/>
      <sz val="16"/>
      <color theme="1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b/>
      <i/>
      <u/>
      <sz val="12"/>
      <color theme="1"/>
      <name val="新細明體"/>
      <family val="1"/>
      <charset val="136"/>
    </font>
    <font>
      <b/>
      <sz val="16"/>
      <color rgb="FFFF0000"/>
      <name val="標楷體"/>
      <family val="4"/>
      <charset val="136"/>
    </font>
    <font>
      <b/>
      <sz val="16"/>
      <color rgb="FFFF0000"/>
      <name val="新細明體"/>
      <family val="1"/>
      <charset val="136"/>
    </font>
    <font>
      <sz val="12"/>
      <color indexed="53"/>
      <name val="新細明體"/>
      <family val="1"/>
      <charset val="136"/>
    </font>
    <font>
      <sz val="12"/>
      <color theme="1" tint="0.34998626667073579"/>
      <name val="標楷體"/>
      <family val="4"/>
      <charset val="136"/>
    </font>
    <font>
      <sz val="9"/>
      <color indexed="8"/>
      <name val="標楷體"/>
      <family val="4"/>
      <charset val="136"/>
    </font>
    <font>
      <sz val="9"/>
      <color theme="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18"/>
      <color theme="1"/>
      <name val="Times New Roman"/>
      <family val="4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6FF9F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EFE9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</borders>
  <cellStyleXfs count="2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59" fillId="0" borderId="0">
      <alignment vertical="center"/>
    </xf>
    <xf numFmtId="0" fontId="76" fillId="0" borderId="0">
      <alignment vertical="center"/>
    </xf>
    <xf numFmtId="0" fontId="77" fillId="8" borderId="0">
      <alignment vertical="center"/>
    </xf>
    <xf numFmtId="0" fontId="77" fillId="9" borderId="0">
      <alignment vertical="center"/>
    </xf>
    <xf numFmtId="0" fontId="76" fillId="10" borderId="0">
      <alignment vertical="center"/>
    </xf>
    <xf numFmtId="0" fontId="78" fillId="11" borderId="0">
      <alignment vertical="center"/>
    </xf>
    <xf numFmtId="0" fontId="79" fillId="12" borderId="0">
      <alignment vertical="center"/>
    </xf>
    <xf numFmtId="0" fontId="80" fillId="0" borderId="0">
      <alignment vertical="center"/>
    </xf>
    <xf numFmtId="0" fontId="81" fillId="13" borderId="0">
      <alignment vertical="center"/>
    </xf>
    <xf numFmtId="0" fontId="82" fillId="0" borderId="0">
      <alignment horizontal="center" vertical="center"/>
    </xf>
    <xf numFmtId="0" fontId="83" fillId="0" borderId="0">
      <alignment vertical="center"/>
    </xf>
    <xf numFmtId="0" fontId="84" fillId="0" borderId="0">
      <alignment vertical="center"/>
    </xf>
    <xf numFmtId="0" fontId="85" fillId="0" borderId="0">
      <alignment vertical="center"/>
    </xf>
    <xf numFmtId="0" fontId="82" fillId="0" borderId="0">
      <alignment horizontal="center" vertical="center" textRotation="90"/>
    </xf>
    <xf numFmtId="0" fontId="86" fillId="14" borderId="0">
      <alignment vertical="center"/>
    </xf>
    <xf numFmtId="0" fontId="87" fillId="14" borderId="62">
      <alignment vertical="center"/>
    </xf>
    <xf numFmtId="0" fontId="88" fillId="0" borderId="0">
      <alignment vertical="center"/>
    </xf>
    <xf numFmtId="183" fontId="88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8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600">
    <xf numFmtId="0" fontId="0" fillId="0" borderId="0" xfId="0">
      <alignment vertical="center"/>
    </xf>
    <xf numFmtId="0" fontId="9" fillId="2" borderId="1" xfId="0" applyFont="1" applyFill="1" applyBorder="1">
      <alignment vertical="center"/>
    </xf>
    <xf numFmtId="0" fontId="12" fillId="2" borderId="1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0" xfId="0" applyFill="1">
      <alignment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Protection="1">
      <alignment vertical="center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left" vertical="top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0" fontId="20" fillId="0" borderId="0" xfId="0" applyFont="1" applyFill="1" applyAlignment="1">
      <alignment horizontal="left" vertical="top" wrapText="1"/>
    </xf>
    <xf numFmtId="0" fontId="21" fillId="2" borderId="1" xfId="0" applyFont="1" applyFill="1" applyBorder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horizontal="left" vertical="top" wrapText="1"/>
      <protection locked="0"/>
    </xf>
    <xf numFmtId="0" fontId="22" fillId="0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 applyProtection="1">
      <alignment horizontal="left" vertical="top" wrapText="1"/>
      <protection locked="0"/>
    </xf>
    <xf numFmtId="0" fontId="21" fillId="0" borderId="1" xfId="0" applyFont="1" applyFill="1" applyBorder="1" applyAlignment="1" applyProtection="1">
      <alignment horizontal="left" vertical="top" wrapText="1"/>
      <protection locked="0"/>
    </xf>
    <xf numFmtId="0" fontId="21" fillId="0" borderId="1" xfId="0" applyFont="1" applyFill="1" applyBorder="1" applyAlignment="1" applyProtection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 applyProtection="1">
      <alignment horizontal="left" vertical="top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left" vertical="top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Protection="1">
      <alignment vertical="center"/>
      <protection locked="0"/>
    </xf>
    <xf numFmtId="0" fontId="26" fillId="0" borderId="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27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Protection="1">
      <alignment vertical="center"/>
      <protection locked="0"/>
    </xf>
    <xf numFmtId="0" fontId="28" fillId="0" borderId="0" xfId="0" applyFont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0" fillId="4" borderId="0" xfId="0" applyFont="1" applyFill="1" applyBorder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6" borderId="1" xfId="0" applyFont="1" applyFill="1" applyBorder="1" applyAlignment="1" applyProtection="1">
      <alignment horizontal="center" vertical="center" wrapText="1"/>
    </xf>
    <xf numFmtId="0" fontId="40" fillId="3" borderId="1" xfId="0" applyFont="1" applyFill="1" applyBorder="1" applyAlignment="1" applyProtection="1">
      <alignment horizontal="center" vertical="center" wrapText="1"/>
    </xf>
    <xf numFmtId="0" fontId="40" fillId="3" borderId="1" xfId="0" applyFont="1" applyFill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77" fontId="0" fillId="0" borderId="1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177" fontId="0" fillId="0" borderId="1" xfId="1" applyNumberFormat="1" applyFont="1" applyBorder="1" applyProtection="1">
      <alignment vertical="center"/>
      <protection locked="0"/>
    </xf>
    <xf numFmtId="177" fontId="0" fillId="0" borderId="0" xfId="1" applyNumberFormat="1" applyFont="1" applyProtection="1">
      <alignment vertical="center"/>
      <protection locked="0"/>
    </xf>
    <xf numFmtId="177" fontId="0" fillId="0" borderId="1" xfId="1" applyNumberFormat="1" applyFont="1" applyBorder="1" applyProtection="1">
      <alignment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vertical="center" wrapText="1"/>
    </xf>
    <xf numFmtId="0" fontId="41" fillId="0" borderId="0" xfId="0" applyFont="1" applyAlignment="1">
      <alignment horizontal="justify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>
      <alignment vertical="center"/>
    </xf>
    <xf numFmtId="0" fontId="42" fillId="0" borderId="0" xfId="0" applyFont="1" applyAlignment="1">
      <alignment horizontal="right" vertical="center"/>
    </xf>
    <xf numFmtId="0" fontId="42" fillId="0" borderId="1" xfId="0" applyFont="1" applyBorder="1">
      <alignment vertical="center"/>
    </xf>
    <xf numFmtId="0" fontId="42" fillId="0" borderId="24" xfId="0" applyFont="1" applyBorder="1" applyAlignment="1">
      <alignment horizontal="right" vertical="center"/>
    </xf>
    <xf numFmtId="0" fontId="41" fillId="0" borderId="0" xfId="0" applyFont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top"/>
    </xf>
    <xf numFmtId="0" fontId="47" fillId="0" borderId="0" xfId="0" applyFont="1" applyBorder="1" applyAlignment="1" applyProtection="1">
      <alignment horizontal="left" vertical="top" wrapText="1"/>
      <protection locked="0"/>
    </xf>
    <xf numFmtId="0" fontId="40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left" vertical="top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10" fontId="4" fillId="0" borderId="0" xfId="2" applyNumberFormat="1" applyFont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8" fontId="42" fillId="0" borderId="1" xfId="1" applyNumberFormat="1" applyFont="1" applyBorder="1" applyAlignment="1">
      <alignment vertical="center" wrapText="1"/>
    </xf>
    <xf numFmtId="178" fontId="42" fillId="0" borderId="1" xfId="0" applyNumberFormat="1" applyFont="1" applyBorder="1" applyAlignment="1">
      <alignment vertical="center" wrapText="1"/>
    </xf>
    <xf numFmtId="177" fontId="42" fillId="0" borderId="0" xfId="1" applyNumberFormat="1" applyFont="1">
      <alignment vertical="center"/>
    </xf>
    <xf numFmtId="0" fontId="43" fillId="0" borderId="0" xfId="0" applyFont="1">
      <alignment vertical="center"/>
    </xf>
    <xf numFmtId="177" fontId="43" fillId="0" borderId="1" xfId="0" applyNumberFormat="1" applyFont="1" applyBorder="1">
      <alignment vertical="center"/>
    </xf>
    <xf numFmtId="0" fontId="43" fillId="0" borderId="0" xfId="0" applyFont="1" applyAlignment="1">
      <alignment horizontal="center" vertical="center"/>
    </xf>
    <xf numFmtId="177" fontId="55" fillId="0" borderId="1" xfId="1" applyNumberFormat="1" applyFont="1" applyBorder="1" applyProtection="1">
      <alignment vertical="center"/>
      <protection locked="0"/>
    </xf>
    <xf numFmtId="177" fontId="55" fillId="2" borderId="1" xfId="1" applyNumberFormat="1" applyFont="1" applyFill="1" applyBorder="1" applyProtection="1">
      <alignment vertical="center"/>
    </xf>
    <xf numFmtId="177" fontId="43" fillId="0" borderId="0" xfId="0" applyNumberFormat="1" applyFont="1">
      <alignment vertical="center"/>
    </xf>
    <xf numFmtId="177" fontId="56" fillId="0" borderId="1" xfId="1" applyNumberFormat="1" applyFont="1" applyBorder="1">
      <alignment vertical="center"/>
    </xf>
    <xf numFmtId="177" fontId="56" fillId="0" borderId="0" xfId="0" applyNumberFormat="1" applyFont="1">
      <alignment vertical="center"/>
    </xf>
    <xf numFmtId="177" fontId="57" fillId="0" borderId="1" xfId="0" applyNumberFormat="1" applyFont="1" applyBorder="1">
      <alignment vertical="center"/>
    </xf>
    <xf numFmtId="177" fontId="57" fillId="0" borderId="0" xfId="0" applyNumberFormat="1" applyFont="1">
      <alignment vertical="center"/>
    </xf>
    <xf numFmtId="0" fontId="58" fillId="0" borderId="0" xfId="0" applyFont="1" applyAlignment="1">
      <alignment horizontal="center" vertical="center"/>
    </xf>
    <xf numFmtId="177" fontId="58" fillId="0" borderId="1" xfId="1" applyNumberFormat="1" applyFont="1" applyBorder="1" applyProtection="1">
      <alignment vertical="center"/>
      <protection locked="0"/>
    </xf>
    <xf numFmtId="177" fontId="58" fillId="0" borderId="0" xfId="0" applyNumberFormat="1" applyFont="1" applyFill="1">
      <alignment vertical="center"/>
    </xf>
    <xf numFmtId="177" fontId="58" fillId="0" borderId="0" xfId="0" applyNumberFormat="1" applyFont="1">
      <alignment vertical="center"/>
    </xf>
    <xf numFmtId="0" fontId="41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60" fillId="0" borderId="0" xfId="3" applyFont="1" applyAlignment="1">
      <alignment vertical="center"/>
    </xf>
    <xf numFmtId="0" fontId="62" fillId="0" borderId="0" xfId="3" applyFont="1">
      <alignment vertical="center"/>
    </xf>
    <xf numFmtId="0" fontId="42" fillId="0" borderId="0" xfId="3" applyFont="1">
      <alignment vertical="center"/>
    </xf>
    <xf numFmtId="0" fontId="63" fillId="0" borderId="0" xfId="3" applyFont="1" applyAlignment="1">
      <alignment horizontal="left" vertical="center"/>
    </xf>
    <xf numFmtId="0" fontId="42" fillId="0" borderId="0" xfId="3" applyFont="1" applyAlignment="1">
      <alignment horizontal="center" vertical="center"/>
    </xf>
    <xf numFmtId="0" fontId="41" fillId="0" borderId="0" xfId="3" applyFont="1" applyAlignment="1">
      <alignment horizontal="right"/>
    </xf>
    <xf numFmtId="0" fontId="67" fillId="0" borderId="58" xfId="3" applyFont="1" applyBorder="1" applyAlignment="1">
      <alignment horizontal="center" wrapText="1"/>
    </xf>
    <xf numFmtId="0" fontId="61" fillId="0" borderId="58" xfId="3" applyFont="1" applyBorder="1" applyAlignment="1">
      <alignment horizontal="justify" vertical="center" wrapText="1"/>
    </xf>
    <xf numFmtId="0" fontId="61" fillId="0" borderId="0" xfId="3" applyFont="1" applyAlignment="1">
      <alignment wrapText="1"/>
    </xf>
    <xf numFmtId="0" fontId="41" fillId="0" borderId="0" xfId="3" applyFont="1" applyAlignment="1">
      <alignment vertical="center" wrapText="1"/>
    </xf>
    <xf numFmtId="0" fontId="61" fillId="0" borderId="0" xfId="3" applyFont="1">
      <alignment vertical="center"/>
    </xf>
    <xf numFmtId="0" fontId="72" fillId="0" borderId="0" xfId="3" applyFont="1" applyAlignment="1">
      <alignment vertical="top" wrapText="1"/>
    </xf>
    <xf numFmtId="0" fontId="73" fillId="0" borderId="0" xfId="3" applyFont="1">
      <alignment vertical="center"/>
    </xf>
    <xf numFmtId="0" fontId="59" fillId="0" borderId="0" xfId="3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top"/>
    </xf>
    <xf numFmtId="0" fontId="49" fillId="0" borderId="0" xfId="0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horizontal="right" vertical="center"/>
      <protection locked="0"/>
    </xf>
    <xf numFmtId="0" fontId="92" fillId="0" borderId="0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42" fillId="0" borderId="0" xfId="0" applyFont="1" applyAlignment="1">
      <alignment vertical="center"/>
    </xf>
    <xf numFmtId="0" fontId="4" fillId="0" borderId="1" xfId="0" applyFont="1" applyFill="1" applyBorder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47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40" fillId="17" borderId="1" xfId="0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96" fillId="0" borderId="0" xfId="3" applyFont="1" applyAlignment="1">
      <alignment horizontal="center" vertical="center"/>
    </xf>
    <xf numFmtId="0" fontId="42" fillId="0" borderId="0" xfId="0" applyFont="1" applyProtection="1">
      <alignment vertical="center"/>
      <protection locked="0"/>
    </xf>
    <xf numFmtId="0" fontId="42" fillId="0" borderId="24" xfId="0" applyFont="1" applyBorder="1" applyAlignment="1" applyProtection="1">
      <alignment horizontal="right" vertical="center"/>
      <protection locked="0"/>
    </xf>
    <xf numFmtId="0" fontId="42" fillId="0" borderId="0" xfId="0" applyFont="1" applyAlignment="1" applyProtection="1">
      <alignment horizontal="right" vertical="center"/>
      <protection locked="0"/>
    </xf>
    <xf numFmtId="0" fontId="41" fillId="0" borderId="1" xfId="0" applyFont="1" applyBorder="1" applyAlignment="1" applyProtection="1">
      <alignment horizontal="righ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177" fontId="41" fillId="0" borderId="1" xfId="1" applyNumberFormat="1" applyFont="1" applyBorder="1" applyAlignment="1" applyProtection="1">
      <alignment horizontal="center" vertical="center" wrapText="1"/>
      <protection locked="0"/>
    </xf>
    <xf numFmtId="0" fontId="58" fillId="0" borderId="0" xfId="0" applyFont="1" applyAlignment="1" applyProtection="1">
      <alignment horizontal="center" vertical="center"/>
      <protection locked="0"/>
    </xf>
    <xf numFmtId="0" fontId="43" fillId="0" borderId="0" xfId="0" applyFont="1" applyProtection="1">
      <alignment vertical="center"/>
      <protection locked="0"/>
    </xf>
    <xf numFmtId="0" fontId="43" fillId="0" borderId="0" xfId="0" applyFont="1" applyAlignment="1" applyProtection="1">
      <alignment horizontal="center" vertical="center"/>
      <protection locked="0"/>
    </xf>
    <xf numFmtId="177" fontId="41" fillId="0" borderId="1" xfId="1" applyNumberFormat="1" applyFont="1" applyBorder="1" applyAlignment="1" applyProtection="1">
      <alignment vertical="center" wrapText="1"/>
      <protection locked="0"/>
    </xf>
    <xf numFmtId="177" fontId="42" fillId="0" borderId="0" xfId="1" applyNumberFormat="1" applyFont="1" applyProtection="1">
      <alignment vertical="center"/>
      <protection locked="0"/>
    </xf>
    <xf numFmtId="177" fontId="55" fillId="2" borderId="1" xfId="1" applyNumberFormat="1" applyFont="1" applyFill="1" applyBorder="1" applyProtection="1">
      <alignment vertical="center"/>
      <protection locked="0"/>
    </xf>
    <xf numFmtId="177" fontId="56" fillId="0" borderId="1" xfId="1" applyNumberFormat="1" applyFont="1" applyBorder="1" applyProtection="1">
      <alignment vertical="center"/>
      <protection locked="0"/>
    </xf>
    <xf numFmtId="177" fontId="57" fillId="0" borderId="1" xfId="0" applyNumberFormat="1" applyFont="1" applyBorder="1" applyProtection="1">
      <alignment vertical="center"/>
      <protection locked="0"/>
    </xf>
    <xf numFmtId="177" fontId="43" fillId="0" borderId="1" xfId="0" applyNumberFormat="1" applyFont="1" applyBorder="1" applyProtection="1">
      <alignment vertical="center"/>
      <protection locked="0"/>
    </xf>
    <xf numFmtId="177" fontId="41" fillId="0" borderId="1" xfId="1" applyNumberFormat="1" applyFont="1" applyBorder="1" applyProtection="1">
      <alignment vertical="center"/>
      <protection locked="0"/>
    </xf>
    <xf numFmtId="177" fontId="58" fillId="0" borderId="0" xfId="0" applyNumberFormat="1" applyFont="1" applyFill="1" applyProtection="1">
      <alignment vertical="center"/>
      <protection locked="0"/>
    </xf>
    <xf numFmtId="177" fontId="56" fillId="0" borderId="0" xfId="0" applyNumberFormat="1" applyFont="1" applyProtection="1">
      <alignment vertical="center"/>
      <protection locked="0"/>
    </xf>
    <xf numFmtId="177" fontId="57" fillId="0" borderId="0" xfId="0" applyNumberFormat="1" applyFont="1" applyProtection="1">
      <alignment vertical="center"/>
      <protection locked="0"/>
    </xf>
    <xf numFmtId="177" fontId="43" fillId="0" borderId="0" xfId="0" applyNumberFormat="1" applyFont="1" applyProtection="1">
      <alignment vertical="center"/>
      <protection locked="0"/>
    </xf>
    <xf numFmtId="177" fontId="58" fillId="0" borderId="0" xfId="0" applyNumberFormat="1" applyFont="1" applyProtection="1">
      <alignment vertical="center"/>
      <protection locked="0"/>
    </xf>
    <xf numFmtId="0" fontId="42" fillId="0" borderId="1" xfId="0" applyFont="1" applyBorder="1" applyProtection="1">
      <alignment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right" vertical="center"/>
      <protection locked="0"/>
    </xf>
    <xf numFmtId="0" fontId="41" fillId="0" borderId="0" xfId="0" applyFont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horizontal="justify" vertical="center" wrapText="1"/>
      <protection locked="0"/>
    </xf>
    <xf numFmtId="181" fontId="41" fillId="7" borderId="1" xfId="2" applyNumberFormat="1" applyFont="1" applyFill="1" applyBorder="1" applyAlignment="1" applyProtection="1">
      <alignment horizontal="right" vertical="center" wrapText="1"/>
    </xf>
    <xf numFmtId="9" fontId="41" fillId="7" borderId="1" xfId="2" applyNumberFormat="1" applyFont="1" applyFill="1" applyBorder="1" applyAlignment="1" applyProtection="1">
      <alignment horizontal="right" vertical="center" wrapText="1"/>
    </xf>
    <xf numFmtId="177" fontId="41" fillId="7" borderId="1" xfId="1" applyNumberFormat="1" applyFont="1" applyFill="1" applyBorder="1" applyAlignment="1" applyProtection="1">
      <alignment vertical="center" wrapText="1"/>
    </xf>
    <xf numFmtId="178" fontId="41" fillId="0" borderId="1" xfId="1" applyNumberFormat="1" applyFont="1" applyBorder="1" applyAlignment="1" applyProtection="1">
      <alignment horizontal="center" vertical="center" wrapText="1"/>
    </xf>
    <xf numFmtId="178" fontId="41" fillId="0" borderId="1" xfId="1" applyNumberFormat="1" applyFont="1" applyBorder="1" applyAlignment="1" applyProtection="1">
      <alignment vertical="center" wrapText="1"/>
    </xf>
    <xf numFmtId="178" fontId="41" fillId="0" borderId="1" xfId="1" applyNumberFormat="1" applyFont="1" applyBorder="1" applyProtection="1">
      <alignment vertical="center"/>
    </xf>
    <xf numFmtId="0" fontId="42" fillId="0" borderId="1" xfId="0" applyFont="1" applyBorder="1" applyAlignment="1">
      <alignment horizontal="center" vertical="center" wrapText="1"/>
    </xf>
    <xf numFmtId="178" fontId="27" fillId="0" borderId="1" xfId="1" applyNumberFormat="1" applyFont="1" applyBorder="1" applyAlignment="1">
      <alignment vertical="center" wrapText="1"/>
    </xf>
    <xf numFmtId="178" fontId="27" fillId="0" borderId="1" xfId="0" applyNumberFormat="1" applyFont="1" applyBorder="1" applyAlignment="1">
      <alignment vertical="center" wrapText="1"/>
    </xf>
    <xf numFmtId="178" fontId="27" fillId="0" borderId="1" xfId="0" applyNumberFormat="1" applyFont="1" applyBorder="1">
      <alignment vertical="center"/>
    </xf>
    <xf numFmtId="0" fontId="40" fillId="17" borderId="1" xfId="0" applyFont="1" applyFill="1" applyBorder="1" applyAlignment="1">
      <alignment horizontal="center" vertical="center" wrapText="1"/>
    </xf>
    <xf numFmtId="0" fontId="43" fillId="17" borderId="0" xfId="0" applyFont="1" applyFill="1" applyAlignment="1">
      <alignment horizontal="center" vertical="center"/>
    </xf>
    <xf numFmtId="0" fontId="40" fillId="0" borderId="0" xfId="0" applyFont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top" wrapText="1"/>
    </xf>
    <xf numFmtId="0" fontId="19" fillId="2" borderId="2" xfId="0" applyFont="1" applyFill="1" applyBorder="1" applyAlignment="1">
      <alignment vertical="center"/>
    </xf>
    <xf numFmtId="0" fontId="19" fillId="2" borderId="20" xfId="0" applyFont="1" applyFill="1" applyBorder="1" applyAlignment="1">
      <alignment vertical="center"/>
    </xf>
    <xf numFmtId="0" fontId="19" fillId="2" borderId="19" xfId="0" applyFont="1" applyFill="1" applyBorder="1" applyAlignment="1">
      <alignment vertical="center"/>
    </xf>
    <xf numFmtId="0" fontId="13" fillId="2" borderId="1" xfId="0" applyFont="1" applyFill="1" applyBorder="1" applyAlignment="1" applyProtection="1">
      <alignment horizontal="left" vertical="top" wrapText="1"/>
    </xf>
    <xf numFmtId="0" fontId="13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4" fillId="0" borderId="49" xfId="0" applyFont="1" applyBorder="1" applyAlignment="1" applyProtection="1">
      <alignment horizontal="center" vertical="center" wrapText="1"/>
      <protection locked="0"/>
    </xf>
    <xf numFmtId="0" fontId="42" fillId="0" borderId="49" xfId="0" applyFont="1" applyBorder="1" applyAlignment="1">
      <alignment horizontal="center" vertical="center" wrapText="1"/>
    </xf>
    <xf numFmtId="0" fontId="5" fillId="0" borderId="49" xfId="0" applyFont="1" applyBorder="1" applyAlignment="1" applyProtection="1">
      <alignment horizontal="center" vertical="center" wrapText="1"/>
      <protection locked="0"/>
    </xf>
    <xf numFmtId="0" fontId="51" fillId="0" borderId="49" xfId="0" applyFont="1" applyBorder="1" applyAlignment="1">
      <alignment horizontal="center" vertical="center" wrapText="1"/>
    </xf>
    <xf numFmtId="177" fontId="5" fillId="7" borderId="49" xfId="1" applyNumberFormat="1" applyFont="1" applyFill="1" applyBorder="1" applyAlignment="1" applyProtection="1">
      <alignment horizontal="center" vertical="center" wrapText="1"/>
      <protection locked="0"/>
    </xf>
    <xf numFmtId="177" fontId="51" fillId="7" borderId="49" xfId="1" applyNumberFormat="1" applyFont="1" applyFill="1" applyBorder="1" applyAlignment="1">
      <alignment horizontal="center" vertical="center" wrapText="1"/>
    </xf>
    <xf numFmtId="177" fontId="51" fillId="7" borderId="50" xfId="1" applyNumberFormat="1" applyFont="1" applyFill="1" applyBorder="1" applyAlignment="1">
      <alignment horizontal="center" vertical="center" wrapText="1"/>
    </xf>
    <xf numFmtId="177" fontId="5" fillId="7" borderId="49" xfId="0" applyNumberFormat="1" applyFont="1" applyFill="1" applyBorder="1" applyAlignment="1" applyProtection="1">
      <alignment horizontal="center" vertical="center" wrapText="1"/>
      <protection locked="0"/>
    </xf>
    <xf numFmtId="0" fontId="51" fillId="7" borderId="49" xfId="0" applyFont="1" applyFill="1" applyBorder="1" applyAlignment="1">
      <alignment horizontal="center" vertical="center" wrapText="1"/>
    </xf>
    <xf numFmtId="0" fontId="51" fillId="7" borderId="50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80" fontId="53" fillId="7" borderId="2" xfId="1" applyNumberFormat="1" applyFont="1" applyFill="1" applyBorder="1" applyAlignment="1">
      <alignment horizontal="left" vertical="center" wrapText="1"/>
    </xf>
    <xf numFmtId="180" fontId="54" fillId="0" borderId="20" xfId="0" applyNumberFormat="1" applyFont="1" applyBorder="1" applyAlignment="1">
      <alignment horizontal="left" vertical="center" wrapText="1"/>
    </xf>
    <xf numFmtId="180" fontId="54" fillId="0" borderId="19" xfId="0" applyNumberFormat="1" applyFont="1" applyBorder="1" applyAlignment="1">
      <alignment horizontal="left" vertical="center" wrapText="1"/>
    </xf>
    <xf numFmtId="177" fontId="53" fillId="7" borderId="2" xfId="1" applyNumberFormat="1" applyFont="1" applyFill="1" applyBorder="1" applyAlignment="1">
      <alignment horizontal="center" vertical="center" wrapText="1"/>
    </xf>
    <xf numFmtId="0" fontId="54" fillId="0" borderId="20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51" fillId="0" borderId="50" xfId="0" applyFont="1" applyBorder="1" applyAlignment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77" fontId="51" fillId="7" borderId="56" xfId="1" applyNumberFormat="1" applyFont="1" applyFill="1" applyBorder="1" applyAlignment="1">
      <alignment horizontal="center" vertical="center" wrapText="1"/>
    </xf>
    <xf numFmtId="177" fontId="51" fillId="7" borderId="5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4" fillId="0" borderId="25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 textRotation="255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20" xfId="0" applyFont="1" applyBorder="1" applyAlignment="1" applyProtection="1">
      <alignment vertical="top" wrapText="1"/>
      <protection locked="0"/>
    </xf>
    <xf numFmtId="0" fontId="0" fillId="0" borderId="20" xfId="0" applyBorder="1" applyAlignment="1">
      <alignment vertical="top" wrapText="1"/>
    </xf>
    <xf numFmtId="0" fontId="34" fillId="0" borderId="20" xfId="0" applyFont="1" applyBorder="1" applyAlignment="1" applyProtection="1">
      <alignment vertical="top" wrapText="1"/>
      <protection locked="0"/>
    </xf>
    <xf numFmtId="0" fontId="52" fillId="0" borderId="20" xfId="0" applyFont="1" applyBorder="1" applyAlignment="1">
      <alignment vertical="top" wrapText="1"/>
    </xf>
    <xf numFmtId="0" fontId="52" fillId="0" borderId="19" xfId="0" applyFont="1" applyBorder="1" applyAlignment="1">
      <alignment vertical="top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2" fillId="0" borderId="43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left" vertical="center"/>
      <protection locked="0"/>
    </xf>
    <xf numFmtId="0" fontId="4" fillId="0" borderId="43" xfId="0" applyFont="1" applyBorder="1" applyAlignment="1" applyProtection="1">
      <alignment vertical="center"/>
      <protection locked="0"/>
    </xf>
    <xf numFmtId="0" fontId="4" fillId="0" borderId="44" xfId="0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43" fillId="0" borderId="2" xfId="0" applyFont="1" applyBorder="1" applyAlignment="1" applyProtection="1">
      <alignment horizontal="left" vertical="top"/>
      <protection locked="0"/>
    </xf>
    <xf numFmtId="0" fontId="43" fillId="0" borderId="20" xfId="0" applyFont="1" applyBorder="1" applyAlignment="1" applyProtection="1">
      <alignment horizontal="left" vertical="top"/>
      <protection locked="0"/>
    </xf>
    <xf numFmtId="0" fontId="43" fillId="0" borderId="19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43" fillId="0" borderId="20" xfId="0" applyFont="1" applyBorder="1" applyAlignment="1" applyProtection="1">
      <alignment vertical="top"/>
      <protection locked="0"/>
    </xf>
    <xf numFmtId="0" fontId="43" fillId="0" borderId="19" xfId="0" applyFont="1" applyBorder="1" applyAlignment="1" applyProtection="1">
      <alignment vertical="top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41" fillId="0" borderId="24" xfId="0" applyFont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48" xfId="0" applyBorder="1" applyAlignment="1">
      <alignment vertical="center"/>
    </xf>
    <xf numFmtId="0" fontId="49" fillId="0" borderId="24" xfId="0" applyFont="1" applyBorder="1" applyAlignment="1" applyProtection="1">
      <alignment horizontal="right" vertical="center" wrapText="1"/>
      <protection locked="0"/>
    </xf>
    <xf numFmtId="0" fontId="49" fillId="0" borderId="24" xfId="0" applyFont="1" applyBorder="1" applyAlignment="1" applyProtection="1">
      <alignment horizontal="right" vertical="center"/>
      <protection locked="0"/>
    </xf>
    <xf numFmtId="0" fontId="50" fillId="0" borderId="24" xfId="0" applyFont="1" applyBorder="1" applyAlignment="1">
      <alignment horizontal="right" vertical="center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vertical="center" wrapText="1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2" xfId="1" applyNumberFormat="1" applyFont="1" applyBorder="1" applyAlignment="1" applyProtection="1">
      <alignment horizontal="center" vertical="center"/>
      <protection locked="0"/>
    </xf>
    <xf numFmtId="0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9" xfId="1" applyNumberFormat="1" applyFont="1" applyBorder="1" applyAlignment="1" applyProtection="1">
      <alignment horizontal="center" vertical="center"/>
      <protection locked="0"/>
    </xf>
    <xf numFmtId="0" fontId="4" fillId="0" borderId="1" xfId="1" applyNumberFormat="1" applyFont="1" applyBorder="1" applyAlignment="1" applyProtection="1">
      <alignment horizontal="center" vertical="center"/>
      <protection locked="0"/>
    </xf>
    <xf numFmtId="0" fontId="0" fillId="0" borderId="1" xfId="1" applyNumberFormat="1" applyFont="1" applyBorder="1" applyAlignment="1" applyProtection="1">
      <alignment horizontal="center" vertical="center"/>
      <protection locked="0"/>
    </xf>
    <xf numFmtId="177" fontId="4" fillId="5" borderId="1" xfId="1" applyNumberFormat="1" applyFont="1" applyFill="1" applyBorder="1" applyAlignment="1" applyProtection="1">
      <alignment horizontal="center" vertical="center"/>
    </xf>
    <xf numFmtId="177" fontId="4" fillId="5" borderId="17" xfId="1" applyNumberFormat="1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left" vertical="center"/>
      <protection locked="0"/>
    </xf>
    <xf numFmtId="0" fontId="9" fillId="0" borderId="43" xfId="0" applyFont="1" applyBorder="1" applyAlignment="1" applyProtection="1">
      <alignment vertical="center"/>
      <protection locked="0"/>
    </xf>
    <xf numFmtId="0" fontId="9" fillId="0" borderId="44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179" fontId="16" fillId="5" borderId="5" xfId="0" applyNumberFormat="1" applyFont="1" applyFill="1" applyBorder="1" applyAlignment="1" applyProtection="1">
      <alignment horizontal="center" vertical="center" wrapText="1"/>
    </xf>
    <xf numFmtId="179" fontId="16" fillId="5" borderId="6" xfId="0" applyNumberFormat="1" applyFont="1" applyFill="1" applyBorder="1" applyAlignment="1" applyProtection="1">
      <alignment horizontal="center" vertical="center" wrapText="1"/>
    </xf>
    <xf numFmtId="179" fontId="16" fillId="5" borderId="7" xfId="0" applyNumberFormat="1" applyFont="1" applyFill="1" applyBorder="1" applyAlignment="1" applyProtection="1">
      <alignment horizontal="center" vertical="center" wrapText="1"/>
    </xf>
    <xf numFmtId="179" fontId="16" fillId="5" borderId="8" xfId="0" applyNumberFormat="1" applyFont="1" applyFill="1" applyBorder="1" applyAlignment="1" applyProtection="1">
      <alignment horizontal="center" vertical="center" wrapText="1"/>
    </xf>
    <xf numFmtId="179" fontId="16" fillId="5" borderId="9" xfId="0" applyNumberFormat="1" applyFont="1" applyFill="1" applyBorder="1" applyAlignment="1" applyProtection="1">
      <alignment horizontal="center" vertical="center" wrapText="1"/>
    </xf>
    <xf numFmtId="179" fontId="16" fillId="5" borderId="4" xfId="0" applyNumberFormat="1" applyFont="1" applyFill="1" applyBorder="1" applyAlignment="1" applyProtection="1">
      <alignment horizontal="center" vertical="center" wrapText="1"/>
    </xf>
    <xf numFmtId="179" fontId="16" fillId="5" borderId="9" xfId="0" applyNumberFormat="1" applyFont="1" applyFill="1" applyBorder="1" applyAlignment="1" applyProtection="1">
      <alignment horizontal="center" vertical="center"/>
    </xf>
    <xf numFmtId="179" fontId="16" fillId="5" borderId="10" xfId="0" applyNumberFormat="1" applyFont="1" applyFill="1" applyBorder="1" applyAlignment="1" applyProtection="1">
      <alignment horizontal="center" vertical="center"/>
    </xf>
    <xf numFmtId="179" fontId="16" fillId="5" borderId="4" xfId="0" applyNumberFormat="1" applyFont="1" applyFill="1" applyBorder="1" applyAlignment="1" applyProtection="1">
      <alignment horizontal="center" vertical="center"/>
    </xf>
    <xf numFmtId="179" fontId="16" fillId="5" borderId="3" xfId="0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 textRotation="255"/>
      <protection locked="0"/>
    </xf>
    <xf numFmtId="0" fontId="4" fillId="0" borderId="23" xfId="0" applyFont="1" applyBorder="1" applyAlignment="1" applyProtection="1">
      <alignment horizontal="center" vertical="center" textRotation="255"/>
      <protection locked="0"/>
    </xf>
    <xf numFmtId="0" fontId="4" fillId="0" borderId="2" xfId="0" applyFont="1" applyBorder="1" applyAlignment="1" applyProtection="1">
      <alignment horizontal="center" vertical="center" textRotation="255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79" fontId="16" fillId="5" borderId="10" xfId="0" applyNumberFormat="1" applyFont="1" applyFill="1" applyBorder="1" applyAlignment="1" applyProtection="1">
      <alignment horizontal="center" vertical="center" wrapText="1"/>
    </xf>
    <xf numFmtId="179" fontId="16" fillId="5" borderId="3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95" fillId="0" borderId="1" xfId="0" applyFont="1" applyBorder="1" applyAlignment="1" applyProtection="1">
      <alignment vertical="center"/>
      <protection locked="0"/>
    </xf>
    <xf numFmtId="0" fontId="10" fillId="0" borderId="31" xfId="0" applyFont="1" applyBorder="1" applyAlignment="1" applyProtection="1">
      <alignment horizontal="left" vertical="top" wrapText="1"/>
      <protection locked="0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32" xfId="0" applyFont="1" applyBorder="1" applyAlignment="1" applyProtection="1">
      <alignment vertical="top" wrapText="1"/>
      <protection locked="0"/>
    </xf>
    <xf numFmtId="0" fontId="4" fillId="0" borderId="23" xfId="0" applyFont="1" applyBorder="1" applyAlignment="1" applyProtection="1">
      <alignment vertical="top" wrapText="1"/>
      <protection locked="0"/>
    </xf>
    <xf numFmtId="0" fontId="4" fillId="0" borderId="24" xfId="0" applyFont="1" applyBorder="1" applyAlignment="1" applyProtection="1">
      <alignment vertical="top" wrapText="1"/>
      <protection locked="0"/>
    </xf>
    <xf numFmtId="0" fontId="4" fillId="0" borderId="25" xfId="0" applyFont="1" applyBorder="1" applyAlignment="1" applyProtection="1">
      <alignment vertical="top" wrapText="1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11" xfId="0" applyFont="1" applyBorder="1" applyAlignment="1" applyProtection="1">
      <alignment horizontal="left" vertical="top"/>
      <protection locked="0"/>
    </xf>
    <xf numFmtId="178" fontId="8" fillId="0" borderId="31" xfId="1" applyNumberFormat="1" applyFont="1" applyBorder="1" applyAlignment="1" applyProtection="1">
      <alignment horizontal="right" vertical="center"/>
      <protection locked="0"/>
    </xf>
    <xf numFmtId="178" fontId="33" fillId="0" borderId="15" xfId="1" applyNumberFormat="1" applyFont="1" applyBorder="1" applyAlignment="1" applyProtection="1">
      <alignment horizontal="right" vertical="center"/>
      <protection locked="0"/>
    </xf>
    <xf numFmtId="178" fontId="33" fillId="0" borderId="32" xfId="1" applyNumberFormat="1" applyFont="1" applyBorder="1" applyAlignment="1" applyProtection="1">
      <alignment horizontal="right" vertical="center"/>
      <protection locked="0"/>
    </xf>
    <xf numFmtId="178" fontId="33" fillId="0" borderId="23" xfId="1" applyNumberFormat="1" applyFont="1" applyBorder="1" applyAlignment="1" applyProtection="1">
      <alignment horizontal="right" vertical="center"/>
      <protection locked="0"/>
    </xf>
    <xf numFmtId="178" fontId="33" fillId="0" borderId="24" xfId="1" applyNumberFormat="1" applyFont="1" applyBorder="1" applyAlignment="1" applyProtection="1">
      <alignment horizontal="right" vertical="center"/>
      <protection locked="0"/>
    </xf>
    <xf numFmtId="178" fontId="33" fillId="0" borderId="25" xfId="1" applyNumberFormat="1" applyFont="1" applyBorder="1" applyAlignment="1" applyProtection="1">
      <alignment horizontal="right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0" fillId="0" borderId="33" xfId="0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vertical="center"/>
      <protection locked="0"/>
    </xf>
    <xf numFmtId="0" fontId="4" fillId="0" borderId="35" xfId="0" applyFont="1" applyBorder="1" applyAlignment="1" applyProtection="1">
      <alignment horizontal="left" vertical="top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>
      <alignment vertical="center" wrapText="1"/>
    </xf>
    <xf numFmtId="0" fontId="42" fillId="0" borderId="34" xfId="0" applyFont="1" applyBorder="1" applyAlignment="1">
      <alignment vertical="center" wrapText="1"/>
    </xf>
    <xf numFmtId="0" fontId="4" fillId="0" borderId="14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178" fontId="4" fillId="0" borderId="14" xfId="0" applyNumberFormat="1" applyFont="1" applyBorder="1" applyAlignment="1" applyProtection="1">
      <alignment horizontal="center" vertical="center"/>
      <protection locked="0"/>
    </xf>
    <xf numFmtId="178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5" fillId="0" borderId="2" xfId="0" applyFont="1" applyBorder="1" applyAlignment="1" applyProtection="1">
      <alignment horizontal="left" vertical="top"/>
      <protection locked="0"/>
    </xf>
    <xf numFmtId="0" fontId="25" fillId="0" borderId="20" xfId="0" applyFont="1" applyBorder="1" applyAlignment="1" applyProtection="1">
      <alignment horizontal="left" vertical="top"/>
      <protection locked="0"/>
    </xf>
    <xf numFmtId="0" fontId="25" fillId="0" borderId="19" xfId="0" applyFont="1" applyBorder="1" applyAlignment="1" applyProtection="1">
      <alignment horizontal="left" vertical="top"/>
      <protection locked="0"/>
    </xf>
    <xf numFmtId="0" fontId="43" fillId="0" borderId="20" xfId="0" applyFont="1" applyBorder="1" applyAlignment="1">
      <alignment vertical="top"/>
    </xf>
    <xf numFmtId="0" fontId="43" fillId="0" borderId="19" xfId="0" applyFont="1" applyBorder="1" applyAlignment="1">
      <alignment vertical="top"/>
    </xf>
    <xf numFmtId="0" fontId="4" fillId="0" borderId="26" xfId="0" applyFon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177" fontId="16" fillId="5" borderId="28" xfId="1" applyNumberFormat="1" applyFont="1" applyFill="1" applyBorder="1" applyAlignment="1" applyProtection="1">
      <alignment horizontal="center" vertical="center"/>
    </xf>
    <xf numFmtId="177" fontId="17" fillId="5" borderId="29" xfId="1" applyNumberFormat="1" applyFont="1" applyFill="1" applyBorder="1" applyAlignment="1" applyProtection="1">
      <alignment horizontal="center" vertical="center"/>
    </xf>
    <xf numFmtId="177" fontId="17" fillId="5" borderId="30" xfId="1" applyNumberFormat="1" applyFont="1" applyFill="1" applyBorder="1" applyAlignment="1" applyProtection="1">
      <alignment horizontal="center" vertical="center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indent="20"/>
      <protection locked="0"/>
    </xf>
    <xf numFmtId="0" fontId="0" fillId="0" borderId="0" xfId="0" applyAlignment="1">
      <alignment horizontal="left" vertical="center" indent="20"/>
    </xf>
    <xf numFmtId="176" fontId="6" fillId="0" borderId="64" xfId="0" applyNumberFormat="1" applyFont="1" applyBorder="1" applyAlignment="1" applyProtection="1">
      <alignment horizontal="left" vertical="center" indent="19"/>
      <protection locked="0"/>
    </xf>
    <xf numFmtId="0" fontId="0" fillId="0" borderId="64" xfId="0" applyBorder="1" applyAlignment="1">
      <alignment horizontal="left" vertical="center" indent="19"/>
    </xf>
    <xf numFmtId="0" fontId="4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176" fontId="6" fillId="0" borderId="64" xfId="0" applyNumberFormat="1" applyFont="1" applyBorder="1" applyAlignment="1" applyProtection="1">
      <alignment horizontal="center" vertical="center"/>
      <protection locked="0"/>
    </xf>
    <xf numFmtId="0" fontId="0" fillId="0" borderId="64" xfId="0" applyBorder="1" applyAlignment="1">
      <alignment horizontal="center" vertical="center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34" fillId="0" borderId="29" xfId="0" applyFont="1" applyBorder="1" applyAlignment="1" applyProtection="1">
      <alignment horizontal="center" vertical="center"/>
      <protection locked="0"/>
    </xf>
    <xf numFmtId="180" fontId="45" fillId="4" borderId="1" xfId="1" applyNumberFormat="1" applyFont="1" applyFill="1" applyBorder="1" applyAlignment="1" applyProtection="1">
      <alignment horizontal="right" vertical="center"/>
      <protection locked="0"/>
    </xf>
    <xf numFmtId="180" fontId="46" fillId="4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63" xfId="0" applyFont="1" applyBorder="1" applyAlignment="1" applyProtection="1">
      <alignment horizontal="center" vertical="center"/>
      <protection locked="0"/>
    </xf>
    <xf numFmtId="177" fontId="4" fillId="2" borderId="1" xfId="1" applyNumberFormat="1" applyFont="1" applyFill="1" applyBorder="1" applyAlignment="1" applyProtection="1">
      <alignment horizontal="center" vertical="center"/>
    </xf>
    <xf numFmtId="177" fontId="0" fillId="2" borderId="1" xfId="1" applyNumberFormat="1" applyFont="1" applyFill="1" applyBorder="1" applyAlignment="1" applyProtection="1">
      <alignment vertical="center"/>
    </xf>
    <xf numFmtId="177" fontId="4" fillId="5" borderId="1" xfId="1" applyNumberFormat="1" applyFont="1" applyFill="1" applyBorder="1" applyAlignment="1" applyProtection="1">
      <alignment horizontal="center" vertical="center"/>
      <protection locked="0"/>
    </xf>
    <xf numFmtId="177" fontId="0" fillId="5" borderId="1" xfId="1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 textRotation="255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179" fontId="16" fillId="5" borderId="36" xfId="0" applyNumberFormat="1" applyFont="1" applyFill="1" applyBorder="1" applyAlignment="1" applyProtection="1">
      <alignment horizontal="center" vertical="center" wrapText="1"/>
    </xf>
    <xf numFmtId="179" fontId="16" fillId="5" borderId="37" xfId="0" applyNumberFormat="1" applyFont="1" applyFill="1" applyBorder="1" applyAlignment="1" applyProtection="1">
      <alignment horizontal="center" vertical="center" wrapText="1"/>
    </xf>
    <xf numFmtId="179" fontId="16" fillId="5" borderId="38" xfId="0" applyNumberFormat="1" applyFont="1" applyFill="1" applyBorder="1" applyAlignment="1" applyProtection="1">
      <alignment horizontal="center" vertical="center" wrapText="1"/>
    </xf>
    <xf numFmtId="179" fontId="16" fillId="5" borderId="39" xfId="0" applyNumberFormat="1" applyFont="1" applyFill="1" applyBorder="1" applyAlignment="1" applyProtection="1">
      <alignment horizontal="center" vertical="center" wrapText="1"/>
    </xf>
    <xf numFmtId="179" fontId="16" fillId="5" borderId="40" xfId="0" applyNumberFormat="1" applyFont="1" applyFill="1" applyBorder="1" applyAlignment="1" applyProtection="1">
      <alignment horizontal="center" vertical="center" wrapText="1"/>
    </xf>
    <xf numFmtId="179" fontId="16" fillId="5" borderId="4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shrinkToFit="1"/>
      <protection locked="0"/>
    </xf>
    <xf numFmtId="0" fontId="4" fillId="0" borderId="20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 applyProtection="1">
      <alignment horizontal="left" vertical="center" shrinkToFit="1"/>
      <protection locked="0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left" vertical="top"/>
      <protection locked="0"/>
    </xf>
    <xf numFmtId="0" fontId="0" fillId="0" borderId="24" xfId="0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180" fontId="89" fillId="4" borderId="1" xfId="1" applyNumberFormat="1" applyFont="1" applyFill="1" applyBorder="1" applyAlignment="1" applyProtection="1">
      <alignment horizontal="right" vertical="center"/>
      <protection locked="0"/>
    </xf>
    <xf numFmtId="180" fontId="90" fillId="4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31" xfId="0" applyFont="1" applyFill="1" applyBorder="1" applyAlignment="1" applyProtection="1">
      <alignment horizontal="lef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0" fillId="0" borderId="4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47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77" fontId="4" fillId="5" borderId="1" xfId="1" applyNumberFormat="1" applyFont="1" applyFill="1" applyBorder="1" applyAlignment="1" applyProtection="1">
      <alignment horizontal="right" vertical="center"/>
    </xf>
    <xf numFmtId="177" fontId="4" fillId="5" borderId="17" xfId="1" applyNumberFormat="1" applyFont="1" applyFill="1" applyBorder="1" applyAlignment="1" applyProtection="1">
      <alignment horizontal="right" vertical="center"/>
    </xf>
    <xf numFmtId="178" fontId="16" fillId="5" borderId="28" xfId="1" applyNumberFormat="1" applyFont="1" applyFill="1" applyBorder="1" applyAlignment="1" applyProtection="1">
      <alignment horizontal="center" vertical="center"/>
    </xf>
    <xf numFmtId="178" fontId="17" fillId="5" borderId="29" xfId="1" applyNumberFormat="1" applyFont="1" applyFill="1" applyBorder="1" applyAlignment="1" applyProtection="1">
      <alignment horizontal="center" vertical="center"/>
    </xf>
    <xf numFmtId="178" fontId="17" fillId="5" borderId="30" xfId="1" applyNumberFormat="1" applyFont="1" applyFill="1" applyBorder="1" applyAlignment="1" applyProtection="1">
      <alignment horizontal="center" vertical="center"/>
    </xf>
    <xf numFmtId="177" fontId="16" fillId="5" borderId="28" xfId="1" applyNumberFormat="1" applyFont="1" applyFill="1" applyBorder="1" applyAlignment="1" applyProtection="1">
      <alignment horizontal="right" vertical="center"/>
    </xf>
    <xf numFmtId="177" fontId="17" fillId="5" borderId="29" xfId="1" applyNumberFormat="1" applyFont="1" applyFill="1" applyBorder="1" applyAlignment="1" applyProtection="1">
      <alignment horizontal="right" vertical="center"/>
    </xf>
    <xf numFmtId="177" fontId="17" fillId="5" borderId="30" xfId="1" applyNumberFormat="1" applyFont="1" applyFill="1" applyBorder="1" applyAlignment="1" applyProtection="1">
      <alignment horizontal="right" vertical="center"/>
    </xf>
    <xf numFmtId="177" fontId="4" fillId="5" borderId="2" xfId="1" applyNumberFormat="1" applyFont="1" applyFill="1" applyBorder="1" applyAlignment="1" applyProtection="1">
      <alignment horizontal="right" vertical="center"/>
    </xf>
    <xf numFmtId="177" fontId="4" fillId="5" borderId="20" xfId="1" applyNumberFormat="1" applyFont="1" applyFill="1" applyBorder="1" applyAlignment="1" applyProtection="1">
      <alignment horizontal="right" vertical="center"/>
    </xf>
    <xf numFmtId="177" fontId="4" fillId="5" borderId="45" xfId="1" applyNumberFormat="1" applyFont="1" applyFill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left" vertical="top" wrapText="1"/>
      <protection locked="0"/>
    </xf>
    <xf numFmtId="0" fontId="4" fillId="0" borderId="34" xfId="0" applyFont="1" applyBorder="1" applyAlignment="1" applyProtection="1">
      <alignment horizontal="left" vertical="top" wrapText="1"/>
      <protection locked="0"/>
    </xf>
    <xf numFmtId="0" fontId="29" fillId="0" borderId="1" xfId="0" applyFont="1" applyFill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180" fontId="18" fillId="4" borderId="1" xfId="1" applyNumberFormat="1" applyFont="1" applyFill="1" applyBorder="1" applyAlignment="1" applyProtection="1">
      <alignment horizontal="right" vertical="center"/>
      <protection locked="0"/>
    </xf>
    <xf numFmtId="180" fontId="31" fillId="4" borderId="1" xfId="1" applyNumberFormat="1" applyFont="1" applyFill="1" applyBorder="1" applyAlignment="1" applyProtection="1">
      <alignment horizontal="right" vertical="center"/>
      <protection locked="0"/>
    </xf>
    <xf numFmtId="179" fontId="18" fillId="5" borderId="9" xfId="0" applyNumberFormat="1" applyFont="1" applyFill="1" applyBorder="1" applyAlignment="1" applyProtection="1">
      <alignment horizontal="center" vertical="center"/>
    </xf>
    <xf numFmtId="179" fontId="18" fillId="5" borderId="10" xfId="0" applyNumberFormat="1" applyFont="1" applyFill="1" applyBorder="1" applyAlignment="1" applyProtection="1">
      <alignment horizontal="center" vertical="center"/>
    </xf>
    <xf numFmtId="179" fontId="18" fillId="5" borderId="4" xfId="0" applyNumberFormat="1" applyFont="1" applyFill="1" applyBorder="1" applyAlignment="1" applyProtection="1">
      <alignment horizontal="center" vertical="center"/>
    </xf>
    <xf numFmtId="179" fontId="18" fillId="5" borderId="3" xfId="0" applyNumberFormat="1" applyFont="1" applyFill="1" applyBorder="1" applyAlignment="1" applyProtection="1">
      <alignment horizontal="center" vertical="center"/>
    </xf>
    <xf numFmtId="179" fontId="18" fillId="5" borderId="36" xfId="0" applyNumberFormat="1" applyFont="1" applyFill="1" applyBorder="1" applyAlignment="1" applyProtection="1">
      <alignment horizontal="center" vertical="center" wrapText="1"/>
    </xf>
    <xf numFmtId="179" fontId="18" fillId="5" borderId="37" xfId="0" applyNumberFormat="1" applyFont="1" applyFill="1" applyBorder="1" applyAlignment="1" applyProtection="1">
      <alignment horizontal="center" vertical="center" wrapText="1"/>
    </xf>
    <xf numFmtId="179" fontId="18" fillId="5" borderId="38" xfId="0" applyNumberFormat="1" applyFont="1" applyFill="1" applyBorder="1" applyAlignment="1" applyProtection="1">
      <alignment horizontal="center" vertical="center" wrapText="1"/>
    </xf>
    <xf numFmtId="179" fontId="18" fillId="5" borderId="39" xfId="0" applyNumberFormat="1" applyFont="1" applyFill="1" applyBorder="1" applyAlignment="1" applyProtection="1">
      <alignment horizontal="center" vertical="center" wrapText="1"/>
    </xf>
    <xf numFmtId="179" fontId="18" fillId="5" borderId="40" xfId="0" applyNumberFormat="1" applyFont="1" applyFill="1" applyBorder="1" applyAlignment="1" applyProtection="1">
      <alignment horizontal="center" vertical="center" wrapText="1"/>
    </xf>
    <xf numFmtId="179" fontId="18" fillId="5" borderId="41" xfId="0" applyNumberFormat="1" applyFont="1" applyFill="1" applyBorder="1" applyAlignment="1" applyProtection="1">
      <alignment horizontal="center" vertical="center" wrapText="1"/>
    </xf>
    <xf numFmtId="179" fontId="18" fillId="5" borderId="5" xfId="0" applyNumberFormat="1" applyFont="1" applyFill="1" applyBorder="1" applyAlignment="1" applyProtection="1">
      <alignment horizontal="center" vertical="center" wrapText="1"/>
    </xf>
    <xf numFmtId="179" fontId="18" fillId="5" borderId="6" xfId="0" applyNumberFormat="1" applyFont="1" applyFill="1" applyBorder="1" applyAlignment="1" applyProtection="1">
      <alignment horizontal="center" vertical="center" wrapText="1"/>
    </xf>
    <xf numFmtId="179" fontId="18" fillId="5" borderId="7" xfId="0" applyNumberFormat="1" applyFont="1" applyFill="1" applyBorder="1" applyAlignment="1" applyProtection="1">
      <alignment horizontal="center" vertical="center" wrapText="1"/>
    </xf>
    <xf numFmtId="179" fontId="18" fillId="5" borderId="8" xfId="0" applyNumberFormat="1" applyFont="1" applyFill="1" applyBorder="1" applyAlignment="1" applyProtection="1">
      <alignment horizontal="center" vertical="center" wrapText="1"/>
    </xf>
    <xf numFmtId="179" fontId="18" fillId="5" borderId="9" xfId="0" applyNumberFormat="1" applyFont="1" applyFill="1" applyBorder="1" applyAlignment="1" applyProtection="1">
      <alignment horizontal="center" vertical="center" wrapText="1"/>
    </xf>
    <xf numFmtId="179" fontId="18" fillId="5" borderId="4" xfId="0" applyNumberFormat="1" applyFont="1" applyFill="1" applyBorder="1" applyAlignment="1" applyProtection="1">
      <alignment horizontal="center" vertical="center" wrapText="1"/>
    </xf>
    <xf numFmtId="179" fontId="18" fillId="5" borderId="10" xfId="0" applyNumberFormat="1" applyFont="1" applyFill="1" applyBorder="1" applyAlignment="1" applyProtection="1">
      <alignment horizontal="center" vertical="center" wrapText="1"/>
    </xf>
    <xf numFmtId="179" fontId="18" fillId="5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vertical="center"/>
    </xf>
    <xf numFmtId="0" fontId="41" fillId="0" borderId="24" xfId="0" applyFont="1" applyBorder="1" applyAlignment="1">
      <alignment vertical="center"/>
    </xf>
    <xf numFmtId="0" fontId="42" fillId="0" borderId="15" xfId="0" applyFont="1" applyBorder="1" applyAlignment="1">
      <alignment horizontal="left" vertical="top" wrapText="1"/>
    </xf>
    <xf numFmtId="178" fontId="42" fillId="0" borderId="15" xfId="0" applyNumberFormat="1" applyFont="1" applyBorder="1" applyAlignment="1" applyProtection="1">
      <alignment horizontal="center" vertical="top" wrapText="1"/>
      <protection locked="0"/>
    </xf>
    <xf numFmtId="0" fontId="42" fillId="0" borderId="15" xfId="0" applyFont="1" applyBorder="1" applyAlignment="1">
      <alignment horizontal="center" vertical="top" wrapText="1"/>
    </xf>
    <xf numFmtId="0" fontId="42" fillId="0" borderId="15" xfId="0" applyFont="1" applyBorder="1" applyAlignment="1" applyProtection="1">
      <alignment horizontal="left" vertical="top" wrapText="1"/>
      <protection locked="0"/>
    </xf>
    <xf numFmtId="0" fontId="42" fillId="0" borderId="32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2" fillId="0" borderId="24" xfId="0" applyFont="1" applyBorder="1" applyAlignment="1">
      <alignment horizontal="center" vertical="center"/>
    </xf>
    <xf numFmtId="0" fontId="92" fillId="0" borderId="24" xfId="0" applyFont="1" applyFill="1" applyBorder="1" applyAlignment="1" applyProtection="1">
      <alignment horizontal="center" vertical="center"/>
      <protection locked="0"/>
    </xf>
    <xf numFmtId="0" fontId="42" fillId="0" borderId="1" xfId="0" applyFont="1" applyBorder="1" applyAlignment="1">
      <alignment vertical="center"/>
    </xf>
    <xf numFmtId="0" fontId="42" fillId="0" borderId="2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178" fontId="8" fillId="16" borderId="2" xfId="1" applyNumberFormat="1" applyFont="1" applyFill="1" applyBorder="1" applyAlignment="1" applyProtection="1">
      <alignment horizontal="center" vertical="center"/>
      <protection locked="0"/>
    </xf>
    <xf numFmtId="178" fontId="8" fillId="16" borderId="20" xfId="1" applyNumberFormat="1" applyFont="1" applyFill="1" applyBorder="1" applyAlignment="1" applyProtection="1">
      <alignment horizontal="center" vertical="center"/>
      <protection locked="0"/>
    </xf>
    <xf numFmtId="178" fontId="8" fillId="16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178" fontId="4" fillId="15" borderId="1" xfId="1" applyNumberFormat="1" applyFont="1" applyFill="1" applyBorder="1" applyAlignment="1" applyProtection="1">
      <alignment vertical="center" wrapText="1"/>
      <protection locked="0"/>
    </xf>
    <xf numFmtId="177" fontId="4" fillId="0" borderId="1" xfId="1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 applyProtection="1">
      <alignment horizontal="left" vertical="top"/>
      <protection locked="0"/>
    </xf>
    <xf numFmtId="0" fontId="0" fillId="0" borderId="15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8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4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93" fillId="0" borderId="2" xfId="0" applyFont="1" applyFill="1" applyBorder="1" applyAlignment="1" applyProtection="1">
      <alignment horizontal="center" vertical="center" wrapText="1"/>
      <protection locked="0"/>
    </xf>
    <xf numFmtId="0" fontId="94" fillId="0" borderId="20" xfId="0" applyFont="1" applyBorder="1" applyAlignment="1">
      <alignment horizontal="center" vertical="center"/>
    </xf>
    <xf numFmtId="0" fontId="94" fillId="0" borderId="19" xfId="0" applyFont="1" applyBorder="1" applyAlignment="1">
      <alignment horizontal="center" vertical="center"/>
    </xf>
    <xf numFmtId="0" fontId="93" fillId="0" borderId="2" xfId="0" applyFont="1" applyFill="1" applyBorder="1" applyAlignment="1" applyProtection="1">
      <alignment horizontal="center" vertical="center"/>
      <protection locked="0"/>
    </xf>
    <xf numFmtId="0" fontId="4" fillId="15" borderId="1" xfId="0" applyFont="1" applyFill="1" applyBorder="1" applyAlignment="1" applyProtection="1">
      <alignment horizontal="center" vertical="center"/>
      <protection locked="0"/>
    </xf>
    <xf numFmtId="0" fontId="0" fillId="15" borderId="1" xfId="0" applyFill="1" applyBorder="1" applyAlignment="1">
      <alignment horizontal="center" vertical="center"/>
    </xf>
    <xf numFmtId="178" fontId="4" fillId="0" borderId="1" xfId="1" applyNumberFormat="1" applyFont="1" applyFill="1" applyBorder="1" applyAlignment="1" applyProtection="1">
      <alignment horizontal="center" vertical="center"/>
      <protection locked="0"/>
    </xf>
    <xf numFmtId="178" fontId="0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2" fillId="0" borderId="1" xfId="0" applyFont="1" applyBorder="1" applyAlignment="1">
      <alignment horizontal="center" vertical="center"/>
    </xf>
    <xf numFmtId="0" fontId="49" fillId="0" borderId="0" xfId="0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1" fillId="0" borderId="0" xfId="0" applyFont="1" applyAlignment="1">
      <alignment horizontal="center" vertical="center"/>
    </xf>
    <xf numFmtId="0" fontId="49" fillId="0" borderId="0" xfId="0" applyFont="1" applyFill="1" applyBorder="1" applyAlignment="1" applyProtection="1">
      <alignment horizontal="center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2" fillId="0" borderId="20" xfId="0" applyFont="1" applyBorder="1" applyAlignment="1">
      <alignment horizontal="left" vertical="center"/>
    </xf>
    <xf numFmtId="0" fontId="42" fillId="0" borderId="19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41" fillId="0" borderId="1" xfId="0" applyFont="1" applyBorder="1" applyAlignment="1">
      <alignment horizontal="left" vertical="top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2" fillId="0" borderId="2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178" fontId="41" fillId="0" borderId="2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1" fillId="0" borderId="2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178" fontId="41" fillId="7" borderId="2" xfId="0" applyNumberFormat="1" applyFont="1" applyFill="1" applyBorder="1" applyAlignment="1" applyProtection="1">
      <alignment horizontal="left" vertical="center" wrapText="1"/>
    </xf>
    <xf numFmtId="0" fontId="0" fillId="7" borderId="19" xfId="0" applyFill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3" xfId="0" applyFont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42" fillId="0" borderId="24" xfId="0" applyFont="1" applyBorder="1" applyAlignment="1" applyProtection="1">
      <alignment horizontal="left" vertical="center"/>
    </xf>
    <xf numFmtId="0" fontId="0" fillId="0" borderId="24" xfId="0" applyBorder="1" applyAlignment="1" applyProtection="1">
      <alignment horizontal="left" vertical="center"/>
    </xf>
    <xf numFmtId="0" fontId="41" fillId="0" borderId="2" xfId="0" applyFont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41" fillId="0" borderId="20" xfId="0" applyFont="1" applyBorder="1" applyAlignment="1" applyProtection="1">
      <alignment horizontal="left" vertical="center" wrapText="1"/>
      <protection locked="0"/>
    </xf>
    <xf numFmtId="0" fontId="41" fillId="0" borderId="19" xfId="0" applyFont="1" applyBorder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41" fillId="0" borderId="2" xfId="0" applyFont="1" applyBorder="1" applyAlignment="1" applyProtection="1">
      <alignment horizontal="left" vertical="center" wrapText="1"/>
    </xf>
    <xf numFmtId="0" fontId="0" fillId="0" borderId="20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41" fillId="0" borderId="20" xfId="0" applyFont="1" applyBorder="1" applyAlignment="1" applyProtection="1">
      <alignment horizontal="left" vertical="center" wrapText="1"/>
    </xf>
    <xf numFmtId="0" fontId="41" fillId="0" borderId="19" xfId="0" applyFont="1" applyBorder="1" applyAlignment="1" applyProtection="1">
      <alignment horizontal="left" vertical="center" wrapText="1"/>
    </xf>
    <xf numFmtId="0" fontId="59" fillId="0" borderId="58" xfId="3" applyFill="1" applyBorder="1">
      <alignment vertical="center"/>
    </xf>
    <xf numFmtId="0" fontId="70" fillId="0" borderId="59" xfId="3" applyFont="1" applyFill="1" applyBorder="1" applyAlignment="1">
      <alignment vertical="top" wrapText="1"/>
    </xf>
    <xf numFmtId="0" fontId="61" fillId="0" borderId="0" xfId="3" applyFont="1" applyFill="1" applyBorder="1" applyAlignment="1">
      <alignment horizontal="center" vertical="center"/>
    </xf>
    <xf numFmtId="0" fontId="64" fillId="0" borderId="0" xfId="3" applyFont="1" applyFill="1" applyBorder="1" applyAlignment="1">
      <alignment horizontal="center" vertical="center"/>
    </xf>
    <xf numFmtId="0" fontId="65" fillId="0" borderId="57" xfId="3" applyFont="1" applyFill="1" applyBorder="1" applyAlignment="1">
      <alignment horizontal="center" vertical="center"/>
    </xf>
    <xf numFmtId="0" fontId="68" fillId="0" borderId="58" xfId="3" applyFont="1" applyFill="1" applyBorder="1" applyAlignment="1">
      <alignment horizontal="right" wrapText="1"/>
    </xf>
    <xf numFmtId="0" fontId="67" fillId="0" borderId="58" xfId="3" applyFont="1" applyFill="1" applyBorder="1" applyAlignment="1">
      <alignment horizontal="center" wrapText="1"/>
    </xf>
    <xf numFmtId="0" fontId="59" fillId="0" borderId="60" xfId="3" applyFill="1" applyBorder="1">
      <alignment vertical="center"/>
    </xf>
    <xf numFmtId="182" fontId="41" fillId="0" borderId="58" xfId="3" applyNumberFormat="1" applyFont="1" applyFill="1" applyBorder="1" applyAlignment="1">
      <alignment horizontal="right" wrapText="1"/>
    </xf>
    <xf numFmtId="0" fontId="71" fillId="0" borderId="61" xfId="3" applyFont="1" applyFill="1" applyBorder="1" applyAlignment="1">
      <alignment vertical="top" wrapText="1"/>
    </xf>
    <xf numFmtId="0" fontId="5" fillId="0" borderId="24" xfId="0" applyFont="1" applyBorder="1" applyAlignment="1" applyProtection="1">
      <alignment horizontal="left" vertical="center"/>
      <protection locked="0"/>
    </xf>
    <xf numFmtId="0" fontId="9" fillId="0" borderId="24" xfId="0" applyFont="1" applyBorder="1" applyAlignment="1" applyProtection="1">
      <alignment vertical="center"/>
      <protection locked="0"/>
    </xf>
    <xf numFmtId="178" fontId="4" fillId="2" borderId="1" xfId="1" applyNumberFormat="1" applyFont="1" applyFill="1" applyBorder="1" applyAlignment="1" applyProtection="1">
      <alignment horizontal="center" vertical="center"/>
    </xf>
    <xf numFmtId="178" fontId="0" fillId="2" borderId="1" xfId="1" applyNumberFormat="1" applyFont="1" applyFill="1" applyBorder="1" applyAlignment="1" applyProtection="1">
      <alignment vertical="center"/>
    </xf>
  </cellXfs>
  <cellStyles count="29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Footnote" xfId="10" xr:uid="{00000000-0005-0000-0000-000006000000}"/>
    <cellStyle name="Good" xfId="11" xr:uid="{00000000-0005-0000-0000-000007000000}"/>
    <cellStyle name="Heading" xfId="12" xr:uid="{00000000-0005-0000-0000-000008000000}"/>
    <cellStyle name="Heading (user)" xfId="13" xr:uid="{00000000-0005-0000-0000-000009000000}"/>
    <cellStyle name="Heading 1" xfId="14" xr:uid="{00000000-0005-0000-0000-00000A000000}"/>
    <cellStyle name="Heading 2" xfId="15" xr:uid="{00000000-0005-0000-0000-00000B000000}"/>
    <cellStyle name="Heading1" xfId="16" xr:uid="{00000000-0005-0000-0000-00000C000000}"/>
    <cellStyle name="Neutral" xfId="17" xr:uid="{00000000-0005-0000-0000-00000D000000}"/>
    <cellStyle name="Note" xfId="18" xr:uid="{00000000-0005-0000-0000-00000E000000}"/>
    <cellStyle name="Result" xfId="19" xr:uid="{00000000-0005-0000-0000-00000F000000}"/>
    <cellStyle name="Result2" xfId="20" xr:uid="{00000000-0005-0000-0000-000010000000}"/>
    <cellStyle name="Status" xfId="21" xr:uid="{00000000-0005-0000-0000-000011000000}"/>
    <cellStyle name="Text" xfId="22" xr:uid="{00000000-0005-0000-0000-000012000000}"/>
    <cellStyle name="Warning" xfId="23" xr:uid="{00000000-0005-0000-0000-000013000000}"/>
    <cellStyle name="一般" xfId="0" builtinId="0"/>
    <cellStyle name="一般 2" xfId="3" xr:uid="{00000000-0005-0000-0000-000015000000}"/>
    <cellStyle name="一般 2 2" xfId="24" xr:uid="{00000000-0005-0000-0000-000016000000}"/>
    <cellStyle name="一般 3" xfId="26" xr:uid="{00000000-0005-0000-0000-000017000000}"/>
    <cellStyle name="千分位" xfId="1" builtinId="3"/>
    <cellStyle name="千分位 2" xfId="25" xr:uid="{00000000-0005-0000-0000-000019000000}"/>
    <cellStyle name="千分位 3" xfId="27" xr:uid="{00000000-0005-0000-0000-00001A000000}"/>
    <cellStyle name="百分比" xfId="2" builtinId="5"/>
    <cellStyle name="貨幣 2" xfId="28" xr:uid="{00000000-0005-0000-0000-00001C000000}"/>
  </cellStyles>
  <dxfs count="0"/>
  <tableStyles count="0" defaultTableStyle="TableStyleMedium9" defaultPivotStyle="PivotStyleLight16"/>
  <colors>
    <mruColors>
      <color rgb="FFFEFE9C"/>
      <color rgb="FFFFFFAF"/>
      <color rgb="FFF6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08"/>
  <sheetViews>
    <sheetView workbookViewId="0">
      <pane xSplit="2" ySplit="1" topLeftCell="L2" activePane="bottomRight" state="frozen"/>
      <selection activeCell="D7" sqref="D7:AG7"/>
      <selection pane="topRight" activeCell="D7" sqref="D7:AG7"/>
      <selection pane="bottomLeft" activeCell="D7" sqref="D7:AG7"/>
      <selection pane="bottomRight" activeCell="F4" sqref="F4"/>
    </sheetView>
  </sheetViews>
  <sheetFormatPr defaultRowHeight="16.5"/>
  <cols>
    <col min="1" max="1" width="5.125" style="4" customWidth="1"/>
    <col min="2" max="2" width="14.875" style="4" customWidth="1"/>
    <col min="3" max="3" width="25.375" style="4" customWidth="1"/>
    <col min="4" max="4" width="3.5" customWidth="1"/>
    <col min="5" max="5" width="3" style="21" bestFit="1" customWidth="1"/>
    <col min="6" max="42" width="16.125" style="21" customWidth="1"/>
    <col min="43" max="43" width="17.5" style="21" customWidth="1"/>
    <col min="44" max="44" width="16.125" style="21" customWidth="1"/>
  </cols>
  <sheetData>
    <row r="1" spans="1:44" ht="33.75">
      <c r="A1" s="198" t="s">
        <v>325</v>
      </c>
      <c r="B1" s="199"/>
      <c r="C1" s="200"/>
      <c r="E1" s="21" t="s">
        <v>333</v>
      </c>
      <c r="F1" s="22" t="s">
        <v>442</v>
      </c>
      <c r="G1" s="22" t="s">
        <v>443</v>
      </c>
      <c r="H1" s="22" t="s">
        <v>445</v>
      </c>
      <c r="I1" s="22" t="s">
        <v>447</v>
      </c>
      <c r="J1" s="22" t="s">
        <v>460</v>
      </c>
      <c r="K1" s="22" t="s">
        <v>452</v>
      </c>
      <c r="L1" s="23" t="s">
        <v>344</v>
      </c>
      <c r="M1" s="23" t="s">
        <v>449</v>
      </c>
      <c r="N1" s="24" t="s">
        <v>334</v>
      </c>
      <c r="O1" s="25" t="s">
        <v>455</v>
      </c>
      <c r="P1" s="25" t="s">
        <v>444</v>
      </c>
      <c r="Q1" s="25" t="s">
        <v>446</v>
      </c>
      <c r="R1" s="25" t="s">
        <v>463</v>
      </c>
      <c r="S1" s="25" t="s">
        <v>29</v>
      </c>
      <c r="T1" s="25" t="s">
        <v>31</v>
      </c>
      <c r="U1" s="25" t="s">
        <v>33</v>
      </c>
      <c r="V1" s="25" t="s">
        <v>34</v>
      </c>
      <c r="W1" s="25" t="s">
        <v>35</v>
      </c>
      <c r="X1" s="25" t="s">
        <v>448</v>
      </c>
      <c r="Y1" s="25" t="s">
        <v>450</v>
      </c>
      <c r="Z1" s="25" t="s">
        <v>38</v>
      </c>
      <c r="AA1" s="25" t="s">
        <v>453</v>
      </c>
      <c r="AB1" s="25" t="s">
        <v>40</v>
      </c>
      <c r="AC1" s="25" t="s">
        <v>41</v>
      </c>
      <c r="AD1" s="25" t="s">
        <v>42</v>
      </c>
      <c r="AE1" s="25" t="s">
        <v>43</v>
      </c>
      <c r="AF1" s="25" t="s">
        <v>45</v>
      </c>
      <c r="AG1" s="25" t="s">
        <v>46</v>
      </c>
      <c r="AH1" s="25" t="s">
        <v>47</v>
      </c>
      <c r="AI1" s="25" t="s">
        <v>48</v>
      </c>
      <c r="AJ1" s="25" t="s">
        <v>451</v>
      </c>
      <c r="AK1" s="25" t="s">
        <v>464</v>
      </c>
      <c r="AL1" s="25" t="s">
        <v>465</v>
      </c>
      <c r="AM1" s="25" t="s">
        <v>59</v>
      </c>
      <c r="AN1" s="25" t="s">
        <v>459</v>
      </c>
      <c r="AO1" s="25" t="s">
        <v>21</v>
      </c>
      <c r="AP1" s="25" t="s">
        <v>454</v>
      </c>
      <c r="AQ1" s="25" t="s">
        <v>461</v>
      </c>
      <c r="AR1" s="25" t="s">
        <v>462</v>
      </c>
    </row>
    <row r="2" spans="1:44" ht="22.5">
      <c r="A2" s="197" t="s">
        <v>23</v>
      </c>
      <c r="B2" s="195" t="s">
        <v>24</v>
      </c>
      <c r="C2" s="1" t="s">
        <v>66</v>
      </c>
      <c r="F2" s="26" t="s">
        <v>456</v>
      </c>
      <c r="G2" s="26" t="s">
        <v>33</v>
      </c>
      <c r="H2" s="26" t="s">
        <v>42</v>
      </c>
      <c r="I2" s="26" t="s">
        <v>45</v>
      </c>
      <c r="J2" s="26" t="s">
        <v>464</v>
      </c>
      <c r="K2" s="26" t="s">
        <v>465</v>
      </c>
      <c r="L2" s="26" t="s">
        <v>454</v>
      </c>
      <c r="M2" s="26" t="s">
        <v>457</v>
      </c>
      <c r="N2" s="27"/>
      <c r="O2" s="28" t="s">
        <v>68</v>
      </c>
      <c r="P2" s="28" t="s">
        <v>72</v>
      </c>
      <c r="Q2" s="28" t="s">
        <v>75</v>
      </c>
      <c r="R2" s="28" t="s">
        <v>83</v>
      </c>
      <c r="S2" s="28" t="s">
        <v>86</v>
      </c>
      <c r="T2" s="28" t="s">
        <v>91</v>
      </c>
      <c r="U2" s="28" t="s">
        <v>100</v>
      </c>
      <c r="V2" s="28" t="s">
        <v>106</v>
      </c>
      <c r="W2" s="28" t="s">
        <v>110</v>
      </c>
      <c r="X2" s="28" t="s">
        <v>118</v>
      </c>
      <c r="Y2" s="28" t="s">
        <v>122</v>
      </c>
      <c r="Z2" s="28" t="s">
        <v>131</v>
      </c>
      <c r="AA2" s="28" t="s">
        <v>145</v>
      </c>
      <c r="AB2" s="28" t="s">
        <v>154</v>
      </c>
      <c r="AC2" s="28" t="s">
        <v>164</v>
      </c>
      <c r="AD2" s="28" t="s">
        <v>165</v>
      </c>
      <c r="AE2" s="28" t="s">
        <v>170</v>
      </c>
      <c r="AF2" s="28" t="s">
        <v>180</v>
      </c>
      <c r="AG2" s="28" t="s">
        <v>183</v>
      </c>
      <c r="AH2" s="28" t="s">
        <v>185</v>
      </c>
      <c r="AI2" s="28" t="s">
        <v>188</v>
      </c>
      <c r="AJ2" s="28" t="s">
        <v>193</v>
      </c>
      <c r="AK2" s="28" t="s">
        <v>215</v>
      </c>
      <c r="AL2" s="28" t="s">
        <v>223</v>
      </c>
      <c r="AM2" s="28" t="s">
        <v>230</v>
      </c>
      <c r="AN2" s="28" t="s">
        <v>238</v>
      </c>
      <c r="AO2" s="28" t="s">
        <v>246</v>
      </c>
      <c r="AP2" s="28" t="s">
        <v>335</v>
      </c>
      <c r="AQ2" s="28" t="s">
        <v>533</v>
      </c>
      <c r="AR2" s="28" t="s">
        <v>267</v>
      </c>
    </row>
    <row r="3" spans="1:44" ht="22.5">
      <c r="A3" s="197"/>
      <c r="B3" s="195"/>
      <c r="C3" s="1" t="s">
        <v>67</v>
      </c>
      <c r="F3" s="26" t="s">
        <v>444</v>
      </c>
      <c r="G3" s="26" t="s">
        <v>34</v>
      </c>
      <c r="H3" s="26" t="s">
        <v>43</v>
      </c>
      <c r="I3" s="26" t="s">
        <v>46</v>
      </c>
      <c r="J3" s="28"/>
      <c r="K3" s="26" t="s">
        <v>59</v>
      </c>
      <c r="L3" s="27"/>
      <c r="M3" s="26" t="s">
        <v>458</v>
      </c>
      <c r="N3" s="27"/>
      <c r="O3" s="28" t="s">
        <v>69</v>
      </c>
      <c r="P3" s="28" t="s">
        <v>73</v>
      </c>
      <c r="Q3" s="28" t="s">
        <v>76</v>
      </c>
      <c r="R3" s="28" t="s">
        <v>84</v>
      </c>
      <c r="S3" s="28" t="s">
        <v>87</v>
      </c>
      <c r="T3" s="28" t="s">
        <v>97</v>
      </c>
      <c r="U3" s="28" t="s">
        <v>102</v>
      </c>
      <c r="V3" s="28" t="s">
        <v>107</v>
      </c>
      <c r="W3" s="28" t="s">
        <v>111</v>
      </c>
      <c r="X3" s="28" t="s">
        <v>121</v>
      </c>
      <c r="Y3" s="28" t="s">
        <v>123</v>
      </c>
      <c r="Z3" s="28" t="s">
        <v>133</v>
      </c>
      <c r="AA3" s="28" t="s">
        <v>146</v>
      </c>
      <c r="AB3" s="28" t="s">
        <v>157</v>
      </c>
      <c r="AC3" s="28"/>
      <c r="AD3" s="28" t="s">
        <v>166</v>
      </c>
      <c r="AE3" s="28" t="s">
        <v>171</v>
      </c>
      <c r="AF3" s="28"/>
      <c r="AG3" s="28"/>
      <c r="AH3" s="28"/>
      <c r="AI3" s="28"/>
      <c r="AJ3" s="28"/>
      <c r="AK3" s="28"/>
      <c r="AL3" s="28" t="s">
        <v>224</v>
      </c>
      <c r="AM3" s="28"/>
      <c r="AN3" s="28" t="s">
        <v>632</v>
      </c>
      <c r="AO3" s="28"/>
      <c r="AP3" s="28"/>
      <c r="AQ3" s="28" t="s">
        <v>265</v>
      </c>
      <c r="AR3" s="28"/>
    </row>
    <row r="4" spans="1:44" ht="22.5">
      <c r="A4" s="197"/>
      <c r="B4" s="195"/>
      <c r="C4" s="1" t="s">
        <v>68</v>
      </c>
      <c r="F4" s="26" t="s">
        <v>446</v>
      </c>
      <c r="G4" s="26" t="s">
        <v>35</v>
      </c>
      <c r="H4" s="28"/>
      <c r="I4" s="26" t="s">
        <v>47</v>
      </c>
      <c r="J4" s="27"/>
      <c r="K4" s="26" t="s">
        <v>459</v>
      </c>
      <c r="L4" s="27"/>
      <c r="M4" s="27"/>
      <c r="N4" s="27"/>
      <c r="O4" s="28"/>
      <c r="P4" s="28" t="s">
        <v>74</v>
      </c>
      <c r="Q4" s="28"/>
      <c r="R4" s="28"/>
      <c r="S4" s="28" t="s">
        <v>88</v>
      </c>
      <c r="T4" s="28"/>
      <c r="U4" s="28" t="s">
        <v>104</v>
      </c>
      <c r="V4" s="28" t="s">
        <v>109</v>
      </c>
      <c r="W4" s="28" t="s">
        <v>112</v>
      </c>
      <c r="X4" s="28"/>
      <c r="Y4" s="28" t="s">
        <v>125</v>
      </c>
      <c r="Z4" s="28" t="s">
        <v>134</v>
      </c>
      <c r="AA4" s="28" t="s">
        <v>148</v>
      </c>
      <c r="AB4" s="28" t="s">
        <v>159</v>
      </c>
      <c r="AC4" s="28"/>
      <c r="AD4" s="28" t="s">
        <v>167</v>
      </c>
      <c r="AE4" s="28" t="s">
        <v>172</v>
      </c>
      <c r="AF4" s="28"/>
      <c r="AG4" s="28"/>
      <c r="AH4" s="28"/>
      <c r="AI4" s="28"/>
      <c r="AJ4" s="28"/>
      <c r="AK4" s="28"/>
      <c r="AL4" s="28"/>
      <c r="AM4" s="28"/>
      <c r="AN4" s="28" t="s">
        <v>245</v>
      </c>
      <c r="AO4" s="28"/>
      <c r="AP4" s="28"/>
      <c r="AQ4" s="28" t="s">
        <v>266</v>
      </c>
      <c r="AR4" s="28"/>
    </row>
    <row r="5" spans="1:44" ht="22.5">
      <c r="A5" s="197"/>
      <c r="B5" s="195"/>
      <c r="C5" s="1" t="s">
        <v>69</v>
      </c>
      <c r="F5" s="26" t="s">
        <v>463</v>
      </c>
      <c r="G5" s="26" t="s">
        <v>448</v>
      </c>
      <c r="H5" s="28"/>
      <c r="I5" s="26" t="s">
        <v>48</v>
      </c>
      <c r="J5" s="27"/>
      <c r="K5" s="26" t="s">
        <v>21</v>
      </c>
      <c r="L5" s="27"/>
      <c r="M5" s="27"/>
      <c r="N5" s="27"/>
      <c r="O5" s="28"/>
      <c r="Q5" s="28"/>
      <c r="R5" s="28"/>
      <c r="S5" s="28"/>
      <c r="T5" s="28"/>
      <c r="U5" s="28" t="s">
        <v>105</v>
      </c>
      <c r="V5" s="28"/>
      <c r="W5" s="28" t="s">
        <v>114</v>
      </c>
      <c r="X5" s="28"/>
      <c r="Y5" s="28" t="s">
        <v>126</v>
      </c>
      <c r="Z5" s="28" t="s">
        <v>135</v>
      </c>
      <c r="AA5" s="28" t="s">
        <v>336</v>
      </c>
      <c r="AB5" s="28" t="s">
        <v>161</v>
      </c>
      <c r="AC5" s="28"/>
      <c r="AD5" s="28" t="s">
        <v>337</v>
      </c>
      <c r="AE5" s="28" t="s">
        <v>173</v>
      </c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</row>
    <row r="6" spans="1:44" ht="22.5">
      <c r="A6" s="197"/>
      <c r="B6" s="195"/>
      <c r="C6" s="1" t="s">
        <v>70</v>
      </c>
      <c r="F6" s="26" t="s">
        <v>29</v>
      </c>
      <c r="G6" s="26" t="s">
        <v>450</v>
      </c>
      <c r="H6" s="28"/>
      <c r="I6" s="26" t="s">
        <v>451</v>
      </c>
      <c r="J6" s="27"/>
      <c r="K6" s="27"/>
      <c r="L6" s="27"/>
      <c r="M6" s="27"/>
      <c r="N6" s="27"/>
      <c r="O6" s="28"/>
      <c r="Q6" s="28"/>
      <c r="R6" s="28"/>
      <c r="S6" s="28"/>
      <c r="T6" s="28"/>
      <c r="U6" s="28"/>
      <c r="V6" s="28"/>
      <c r="W6" s="28"/>
      <c r="X6" s="28"/>
      <c r="Y6" s="28" t="s">
        <v>127</v>
      </c>
      <c r="Z6" s="28" t="s">
        <v>136</v>
      </c>
      <c r="AA6" s="28" t="s">
        <v>152</v>
      </c>
      <c r="AB6" s="28" t="s">
        <v>162</v>
      </c>
      <c r="AC6" s="28"/>
      <c r="AD6" s="28" t="s">
        <v>338</v>
      </c>
      <c r="AE6" s="28" t="s">
        <v>174</v>
      </c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</row>
    <row r="7" spans="1:44" ht="22.5">
      <c r="A7" s="197"/>
      <c r="B7" s="195" t="s">
        <v>25</v>
      </c>
      <c r="C7" s="1" t="s">
        <v>71</v>
      </c>
      <c r="F7" s="26" t="s">
        <v>31</v>
      </c>
      <c r="G7" s="26" t="s">
        <v>38</v>
      </c>
      <c r="H7" s="28"/>
      <c r="I7" s="27"/>
      <c r="J7" s="27"/>
      <c r="K7" s="27"/>
      <c r="L7" s="27"/>
      <c r="M7" s="27"/>
      <c r="N7" s="27"/>
      <c r="O7" s="28"/>
      <c r="Q7" s="28"/>
      <c r="R7" s="28"/>
      <c r="S7" s="28"/>
      <c r="T7" s="28"/>
      <c r="U7" s="28"/>
      <c r="V7" s="28"/>
      <c r="W7" s="28"/>
      <c r="X7" s="28"/>
      <c r="Y7" s="28" t="s">
        <v>339</v>
      </c>
      <c r="Z7" s="28" t="s">
        <v>138</v>
      </c>
      <c r="AA7" s="28"/>
      <c r="AB7" s="28" t="s">
        <v>163</v>
      </c>
      <c r="AC7" s="28"/>
      <c r="AD7" s="28"/>
      <c r="AE7" s="28" t="s">
        <v>176</v>
      </c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</row>
    <row r="8" spans="1:44" ht="22.5">
      <c r="A8" s="197"/>
      <c r="B8" s="195"/>
      <c r="C8" s="1" t="s">
        <v>72</v>
      </c>
      <c r="F8" s="27"/>
      <c r="G8" s="26" t="s">
        <v>453</v>
      </c>
      <c r="H8" s="28"/>
      <c r="I8" s="27"/>
      <c r="J8" s="27"/>
      <c r="K8" s="27"/>
      <c r="L8" s="27"/>
      <c r="M8" s="27"/>
      <c r="N8" s="27"/>
      <c r="O8" s="28"/>
      <c r="Q8" s="28"/>
      <c r="R8" s="28"/>
      <c r="S8" s="28"/>
      <c r="T8" s="28"/>
      <c r="U8" s="28"/>
      <c r="V8" s="28"/>
      <c r="W8" s="28"/>
      <c r="X8" s="28"/>
      <c r="Y8" s="28"/>
      <c r="Z8" s="28" t="s">
        <v>139</v>
      </c>
      <c r="AA8" s="28"/>
      <c r="AB8" s="28"/>
      <c r="AC8" s="28"/>
      <c r="AD8" s="28"/>
      <c r="AE8" s="28" t="s">
        <v>177</v>
      </c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</row>
    <row r="9" spans="1:44">
      <c r="A9" s="197"/>
      <c r="B9" s="195"/>
      <c r="C9" s="1" t="s">
        <v>73</v>
      </c>
      <c r="F9" s="27"/>
      <c r="G9" s="26" t="s">
        <v>40</v>
      </c>
      <c r="H9" s="28"/>
      <c r="I9" s="27"/>
      <c r="J9" s="27"/>
      <c r="K9" s="27"/>
      <c r="L9" s="27"/>
      <c r="M9" s="27"/>
      <c r="N9" s="27"/>
      <c r="O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 t="s">
        <v>340</v>
      </c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</row>
    <row r="10" spans="1:44">
      <c r="A10" s="197"/>
      <c r="B10" s="195"/>
      <c r="C10" s="1" t="s">
        <v>74</v>
      </c>
      <c r="F10" s="27"/>
      <c r="G10" s="26" t="s">
        <v>41</v>
      </c>
      <c r="H10" s="28"/>
      <c r="I10" s="27"/>
      <c r="J10" s="27"/>
      <c r="K10" s="27"/>
      <c r="L10" s="27"/>
      <c r="M10" s="27"/>
      <c r="N10" s="27"/>
      <c r="O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</row>
    <row r="11" spans="1:44">
      <c r="A11" s="197"/>
      <c r="B11" s="195" t="s">
        <v>26</v>
      </c>
      <c r="C11" s="1" t="s">
        <v>75</v>
      </c>
    </row>
    <row r="12" spans="1:44">
      <c r="A12" s="197"/>
      <c r="B12" s="195"/>
      <c r="C12" s="1" t="s">
        <v>76</v>
      </c>
    </row>
    <row r="13" spans="1:44">
      <c r="A13" s="197"/>
      <c r="B13" s="195"/>
      <c r="C13" s="1" t="s">
        <v>77</v>
      </c>
    </row>
    <row r="14" spans="1:44">
      <c r="A14" s="197"/>
      <c r="B14" s="195" t="s">
        <v>27</v>
      </c>
      <c r="C14" s="1" t="s">
        <v>78</v>
      </c>
    </row>
    <row r="15" spans="1:44">
      <c r="A15" s="197"/>
      <c r="B15" s="195"/>
      <c r="C15" s="1" t="s">
        <v>79</v>
      </c>
    </row>
    <row r="16" spans="1:44">
      <c r="A16" s="197"/>
      <c r="B16" s="195"/>
      <c r="C16" s="1" t="s">
        <v>80</v>
      </c>
    </row>
    <row r="17" spans="1:3">
      <c r="A17" s="197"/>
      <c r="B17" s="195"/>
      <c r="C17" s="1" t="s">
        <v>81</v>
      </c>
    </row>
    <row r="18" spans="1:3">
      <c r="A18" s="197"/>
      <c r="B18" s="195"/>
      <c r="C18" s="1" t="s">
        <v>82</v>
      </c>
    </row>
    <row r="19" spans="1:3">
      <c r="A19" s="197"/>
      <c r="B19" s="195" t="s">
        <v>28</v>
      </c>
      <c r="C19" s="1" t="s">
        <v>83</v>
      </c>
    </row>
    <row r="20" spans="1:3">
      <c r="A20" s="197"/>
      <c r="B20" s="195"/>
      <c r="C20" s="1" t="s">
        <v>84</v>
      </c>
    </row>
    <row r="21" spans="1:3">
      <c r="A21" s="197"/>
      <c r="B21" s="195"/>
      <c r="C21" s="1" t="s">
        <v>85</v>
      </c>
    </row>
    <row r="22" spans="1:3">
      <c r="A22" s="197"/>
      <c r="B22" s="195" t="s">
        <v>29</v>
      </c>
      <c r="C22" s="1" t="s">
        <v>86</v>
      </c>
    </row>
    <row r="23" spans="1:3">
      <c r="A23" s="197"/>
      <c r="B23" s="195"/>
      <c r="C23" s="1" t="s">
        <v>87</v>
      </c>
    </row>
    <row r="24" spans="1:3">
      <c r="A24" s="197"/>
      <c r="B24" s="195"/>
      <c r="C24" s="1" t="s">
        <v>88</v>
      </c>
    </row>
    <row r="25" spans="1:3">
      <c r="A25" s="197"/>
      <c r="B25" s="195" t="s">
        <v>30</v>
      </c>
      <c r="C25" s="1" t="s">
        <v>89</v>
      </c>
    </row>
    <row r="26" spans="1:3">
      <c r="A26" s="197"/>
      <c r="B26" s="195"/>
      <c r="C26" s="1" t="s">
        <v>90</v>
      </c>
    </row>
    <row r="27" spans="1:3">
      <c r="A27" s="197"/>
      <c r="B27" s="195" t="s">
        <v>31</v>
      </c>
      <c r="C27" s="1" t="s">
        <v>91</v>
      </c>
    </row>
    <row r="28" spans="1:3">
      <c r="A28" s="197"/>
      <c r="B28" s="195"/>
      <c r="C28" s="1" t="s">
        <v>92</v>
      </c>
    </row>
    <row r="29" spans="1:3">
      <c r="A29" s="197"/>
      <c r="B29" s="195"/>
      <c r="C29" s="1" t="s">
        <v>93</v>
      </c>
    </row>
    <row r="30" spans="1:3">
      <c r="A30" s="197"/>
      <c r="B30" s="195"/>
      <c r="C30" s="1" t="s">
        <v>94</v>
      </c>
    </row>
    <row r="31" spans="1:3">
      <c r="A31" s="197"/>
      <c r="B31" s="195"/>
      <c r="C31" s="1" t="s">
        <v>95</v>
      </c>
    </row>
    <row r="32" spans="1:3">
      <c r="A32" s="197"/>
      <c r="B32" s="195"/>
      <c r="C32" s="1" t="s">
        <v>96</v>
      </c>
    </row>
    <row r="33" spans="1:3">
      <c r="A33" s="197"/>
      <c r="B33" s="195"/>
      <c r="C33" s="1" t="s">
        <v>97</v>
      </c>
    </row>
    <row r="34" spans="1:3">
      <c r="A34" s="197"/>
      <c r="B34" s="2" t="s">
        <v>32</v>
      </c>
      <c r="C34" s="1" t="s">
        <v>98</v>
      </c>
    </row>
    <row r="35" spans="1:3">
      <c r="A35" s="197" t="s">
        <v>272</v>
      </c>
      <c r="B35" s="195" t="s">
        <v>33</v>
      </c>
      <c r="C35" s="1" t="s">
        <v>99</v>
      </c>
    </row>
    <row r="36" spans="1:3">
      <c r="A36" s="197"/>
      <c r="B36" s="195"/>
      <c r="C36" s="1" t="s">
        <v>100</v>
      </c>
    </row>
    <row r="37" spans="1:3">
      <c r="A37" s="197"/>
      <c r="B37" s="195"/>
      <c r="C37" s="1" t="s">
        <v>101</v>
      </c>
    </row>
    <row r="38" spans="1:3">
      <c r="A38" s="197"/>
      <c r="B38" s="195"/>
      <c r="C38" s="1" t="s">
        <v>102</v>
      </c>
    </row>
    <row r="39" spans="1:3">
      <c r="A39" s="197"/>
      <c r="B39" s="195"/>
      <c r="C39" s="1" t="s">
        <v>103</v>
      </c>
    </row>
    <row r="40" spans="1:3">
      <c r="A40" s="197"/>
      <c r="B40" s="195"/>
      <c r="C40" s="1" t="s">
        <v>104</v>
      </c>
    </row>
    <row r="41" spans="1:3">
      <c r="A41" s="197"/>
      <c r="B41" s="195"/>
      <c r="C41" s="1" t="s">
        <v>105</v>
      </c>
    </row>
    <row r="42" spans="1:3">
      <c r="A42" s="197"/>
      <c r="B42" s="195" t="s">
        <v>34</v>
      </c>
      <c r="C42" s="1" t="s">
        <v>106</v>
      </c>
    </row>
    <row r="43" spans="1:3">
      <c r="A43" s="197"/>
      <c r="B43" s="195"/>
      <c r="C43" s="1" t="s">
        <v>107</v>
      </c>
    </row>
    <row r="44" spans="1:3">
      <c r="A44" s="197"/>
      <c r="B44" s="195"/>
      <c r="C44" s="1" t="s">
        <v>108</v>
      </c>
    </row>
    <row r="45" spans="1:3">
      <c r="A45" s="197"/>
      <c r="B45" s="195"/>
      <c r="C45" s="1" t="s">
        <v>109</v>
      </c>
    </row>
    <row r="46" spans="1:3">
      <c r="A46" s="197"/>
      <c r="B46" s="195" t="s">
        <v>35</v>
      </c>
      <c r="C46" s="1" t="s">
        <v>110</v>
      </c>
    </row>
    <row r="47" spans="1:3">
      <c r="A47" s="197"/>
      <c r="B47" s="195"/>
      <c r="C47" s="1" t="s">
        <v>111</v>
      </c>
    </row>
    <row r="48" spans="1:3">
      <c r="A48" s="197"/>
      <c r="B48" s="195"/>
      <c r="C48" s="1" t="s">
        <v>112</v>
      </c>
    </row>
    <row r="49" spans="1:3">
      <c r="A49" s="197"/>
      <c r="B49" s="195"/>
      <c r="C49" s="1" t="s">
        <v>113</v>
      </c>
    </row>
    <row r="50" spans="1:3">
      <c r="A50" s="197"/>
      <c r="B50" s="195"/>
      <c r="C50" s="1" t="s">
        <v>114</v>
      </c>
    </row>
    <row r="51" spans="1:3">
      <c r="A51" s="197"/>
      <c r="B51" s="195"/>
      <c r="C51" s="1" t="s">
        <v>115</v>
      </c>
    </row>
    <row r="52" spans="1:3">
      <c r="A52" s="197"/>
      <c r="B52" s="195"/>
      <c r="C52" s="1" t="s">
        <v>116</v>
      </c>
    </row>
    <row r="53" spans="1:3">
      <c r="A53" s="197"/>
      <c r="B53" s="195"/>
      <c r="C53" s="1" t="s">
        <v>117</v>
      </c>
    </row>
    <row r="54" spans="1:3">
      <c r="A54" s="197"/>
      <c r="B54" s="195" t="s">
        <v>36</v>
      </c>
      <c r="C54" s="1" t="s">
        <v>118</v>
      </c>
    </row>
    <row r="55" spans="1:3">
      <c r="A55" s="197"/>
      <c r="B55" s="195"/>
      <c r="C55" s="1" t="s">
        <v>119</v>
      </c>
    </row>
    <row r="56" spans="1:3">
      <c r="A56" s="197"/>
      <c r="B56" s="195"/>
      <c r="C56" s="1" t="s">
        <v>120</v>
      </c>
    </row>
    <row r="57" spans="1:3">
      <c r="A57" s="197"/>
      <c r="B57" s="195"/>
      <c r="C57" s="1" t="s">
        <v>121</v>
      </c>
    </row>
    <row r="58" spans="1:3">
      <c r="A58" s="197"/>
      <c r="B58" s="195" t="s">
        <v>37</v>
      </c>
      <c r="C58" s="1" t="s">
        <v>122</v>
      </c>
    </row>
    <row r="59" spans="1:3">
      <c r="A59" s="197"/>
      <c r="B59" s="195"/>
      <c r="C59" s="1" t="s">
        <v>123</v>
      </c>
    </row>
    <row r="60" spans="1:3">
      <c r="A60" s="197"/>
      <c r="B60" s="195"/>
      <c r="C60" s="1" t="s">
        <v>124</v>
      </c>
    </row>
    <row r="61" spans="1:3">
      <c r="A61" s="197"/>
      <c r="B61" s="195"/>
      <c r="C61" s="1" t="s">
        <v>125</v>
      </c>
    </row>
    <row r="62" spans="1:3">
      <c r="A62" s="197"/>
      <c r="B62" s="195"/>
      <c r="C62" s="1" t="s">
        <v>126</v>
      </c>
    </row>
    <row r="63" spans="1:3">
      <c r="A63" s="197"/>
      <c r="B63" s="195"/>
      <c r="C63" s="1" t="s">
        <v>127</v>
      </c>
    </row>
    <row r="64" spans="1:3">
      <c r="A64" s="197"/>
      <c r="B64" s="195"/>
      <c r="C64" s="1" t="s">
        <v>128</v>
      </c>
    </row>
    <row r="65" spans="1:3">
      <c r="A65" s="197"/>
      <c r="B65" s="195"/>
      <c r="C65" s="1" t="s">
        <v>129</v>
      </c>
    </row>
    <row r="66" spans="1:3">
      <c r="A66" s="197"/>
      <c r="B66" s="195"/>
      <c r="C66" s="1" t="s">
        <v>130</v>
      </c>
    </row>
    <row r="67" spans="1:3">
      <c r="A67" s="197"/>
      <c r="B67" s="195" t="s">
        <v>38</v>
      </c>
      <c r="C67" s="1" t="s">
        <v>131</v>
      </c>
    </row>
    <row r="68" spans="1:3">
      <c r="A68" s="197"/>
      <c r="B68" s="195"/>
      <c r="C68" s="1" t="s">
        <v>132</v>
      </c>
    </row>
    <row r="69" spans="1:3">
      <c r="A69" s="197"/>
      <c r="B69" s="195"/>
      <c r="C69" s="1" t="s">
        <v>133</v>
      </c>
    </row>
    <row r="70" spans="1:3">
      <c r="A70" s="197"/>
      <c r="B70" s="195"/>
      <c r="C70" s="1" t="s">
        <v>134</v>
      </c>
    </row>
    <row r="71" spans="1:3">
      <c r="A71" s="197"/>
      <c r="B71" s="195"/>
      <c r="C71" s="1" t="s">
        <v>135</v>
      </c>
    </row>
    <row r="72" spans="1:3">
      <c r="A72" s="197"/>
      <c r="B72" s="195"/>
      <c r="C72" s="1" t="s">
        <v>136</v>
      </c>
    </row>
    <row r="73" spans="1:3">
      <c r="A73" s="197"/>
      <c r="B73" s="195"/>
      <c r="C73" s="1" t="s">
        <v>137</v>
      </c>
    </row>
    <row r="74" spans="1:3">
      <c r="A74" s="197"/>
      <c r="B74" s="195"/>
      <c r="C74" s="1" t="s">
        <v>138</v>
      </c>
    </row>
    <row r="75" spans="1:3">
      <c r="A75" s="197"/>
      <c r="B75" s="195"/>
      <c r="C75" s="1" t="s">
        <v>139</v>
      </c>
    </row>
    <row r="76" spans="1:3">
      <c r="A76" s="197"/>
      <c r="B76" s="196" t="s">
        <v>39</v>
      </c>
      <c r="C76" s="1" t="s">
        <v>140</v>
      </c>
    </row>
    <row r="77" spans="1:3">
      <c r="A77" s="197"/>
      <c r="B77" s="196"/>
      <c r="C77" s="1" t="s">
        <v>141</v>
      </c>
    </row>
    <row r="78" spans="1:3">
      <c r="A78" s="197"/>
      <c r="B78" s="196"/>
      <c r="C78" s="1" t="s">
        <v>142</v>
      </c>
    </row>
    <row r="79" spans="1:3">
      <c r="A79" s="197"/>
      <c r="B79" s="196"/>
      <c r="C79" s="1" t="s">
        <v>143</v>
      </c>
    </row>
    <row r="80" spans="1:3">
      <c r="A80" s="197"/>
      <c r="B80" s="196"/>
      <c r="C80" s="1" t="s">
        <v>144</v>
      </c>
    </row>
    <row r="81" spans="1:3">
      <c r="A81" s="197"/>
      <c r="B81" s="196"/>
      <c r="C81" s="1" t="s">
        <v>145</v>
      </c>
    </row>
    <row r="82" spans="1:3">
      <c r="A82" s="197"/>
      <c r="B82" s="196"/>
      <c r="C82" s="1" t="s">
        <v>146</v>
      </c>
    </row>
    <row r="83" spans="1:3">
      <c r="A83" s="197"/>
      <c r="B83" s="196"/>
      <c r="C83" s="1" t="s">
        <v>147</v>
      </c>
    </row>
    <row r="84" spans="1:3">
      <c r="A84" s="197"/>
      <c r="B84" s="196"/>
      <c r="C84" s="1" t="s">
        <v>148</v>
      </c>
    </row>
    <row r="85" spans="1:3">
      <c r="A85" s="197"/>
      <c r="B85" s="196"/>
      <c r="C85" s="1" t="s">
        <v>149</v>
      </c>
    </row>
    <row r="86" spans="1:3">
      <c r="A86" s="197"/>
      <c r="B86" s="196"/>
      <c r="C86" s="1" t="s">
        <v>150</v>
      </c>
    </row>
    <row r="87" spans="1:3">
      <c r="A87" s="197"/>
      <c r="B87" s="196"/>
      <c r="C87" s="1" t="s">
        <v>151</v>
      </c>
    </row>
    <row r="88" spans="1:3">
      <c r="A88" s="197"/>
      <c r="B88" s="196"/>
      <c r="C88" s="1" t="s">
        <v>152</v>
      </c>
    </row>
    <row r="89" spans="1:3">
      <c r="A89" s="197"/>
      <c r="B89" s="195" t="s">
        <v>40</v>
      </c>
      <c r="C89" s="1" t="s">
        <v>153</v>
      </c>
    </row>
    <row r="90" spans="1:3">
      <c r="A90" s="197"/>
      <c r="B90" s="195"/>
      <c r="C90" s="1" t="s">
        <v>154</v>
      </c>
    </row>
    <row r="91" spans="1:3">
      <c r="A91" s="197"/>
      <c r="B91" s="195"/>
      <c r="C91" s="1" t="s">
        <v>155</v>
      </c>
    </row>
    <row r="92" spans="1:3">
      <c r="A92" s="197"/>
      <c r="B92" s="195"/>
      <c r="C92" s="1" t="s">
        <v>156</v>
      </c>
    </row>
    <row r="93" spans="1:3">
      <c r="A93" s="197"/>
      <c r="B93" s="195"/>
      <c r="C93" s="1" t="s">
        <v>157</v>
      </c>
    </row>
    <row r="94" spans="1:3">
      <c r="A94" s="197"/>
      <c r="B94" s="195"/>
      <c r="C94" s="1" t="s">
        <v>158</v>
      </c>
    </row>
    <row r="95" spans="1:3">
      <c r="A95" s="197"/>
      <c r="B95" s="195"/>
      <c r="C95" s="1" t="s">
        <v>159</v>
      </c>
    </row>
    <row r="96" spans="1:3">
      <c r="A96" s="197"/>
      <c r="B96" s="195"/>
      <c r="C96" s="1" t="s">
        <v>160</v>
      </c>
    </row>
    <row r="97" spans="1:3">
      <c r="A97" s="197"/>
      <c r="B97" s="195"/>
      <c r="C97" s="1" t="s">
        <v>161</v>
      </c>
    </row>
    <row r="98" spans="1:3">
      <c r="A98" s="197"/>
      <c r="B98" s="195"/>
      <c r="C98" s="1" t="s">
        <v>162</v>
      </c>
    </row>
    <row r="99" spans="1:3">
      <c r="A99" s="197"/>
      <c r="B99" s="195"/>
      <c r="C99" s="1" t="s">
        <v>163</v>
      </c>
    </row>
    <row r="100" spans="1:3">
      <c r="A100" s="197"/>
      <c r="B100" s="2" t="s">
        <v>41</v>
      </c>
      <c r="C100" s="1" t="s">
        <v>164</v>
      </c>
    </row>
    <row r="101" spans="1:3">
      <c r="A101" s="197" t="s">
        <v>273</v>
      </c>
      <c r="B101" s="195" t="s">
        <v>42</v>
      </c>
      <c r="C101" s="1" t="s">
        <v>165</v>
      </c>
    </row>
    <row r="102" spans="1:3">
      <c r="A102" s="197"/>
      <c r="B102" s="195"/>
      <c r="C102" s="1" t="s">
        <v>166</v>
      </c>
    </row>
    <row r="103" spans="1:3">
      <c r="A103" s="197"/>
      <c r="B103" s="195"/>
      <c r="C103" s="1" t="s">
        <v>167</v>
      </c>
    </row>
    <row r="104" spans="1:3">
      <c r="A104" s="197"/>
      <c r="B104" s="195"/>
      <c r="C104" s="1" t="s">
        <v>168</v>
      </c>
    </row>
    <row r="105" spans="1:3">
      <c r="A105" s="197"/>
      <c r="B105" s="195"/>
      <c r="C105" s="1" t="s">
        <v>169</v>
      </c>
    </row>
    <row r="106" spans="1:3">
      <c r="A106" s="197"/>
      <c r="B106" s="195" t="s">
        <v>43</v>
      </c>
      <c r="C106" s="1" t="s">
        <v>170</v>
      </c>
    </row>
    <row r="107" spans="1:3">
      <c r="A107" s="197"/>
      <c r="B107" s="195"/>
      <c r="C107" s="1" t="s">
        <v>171</v>
      </c>
    </row>
    <row r="108" spans="1:3">
      <c r="A108" s="197"/>
      <c r="B108" s="195"/>
      <c r="C108" s="1" t="s">
        <v>172</v>
      </c>
    </row>
    <row r="109" spans="1:3">
      <c r="A109" s="197"/>
      <c r="B109" s="195"/>
      <c r="C109" s="1" t="s">
        <v>173</v>
      </c>
    </row>
    <row r="110" spans="1:3">
      <c r="A110" s="197"/>
      <c r="B110" s="195"/>
      <c r="C110" s="1" t="s">
        <v>174</v>
      </c>
    </row>
    <row r="111" spans="1:3">
      <c r="A111" s="197"/>
      <c r="B111" s="195"/>
      <c r="C111" s="1" t="s">
        <v>175</v>
      </c>
    </row>
    <row r="112" spans="1:3">
      <c r="A112" s="197"/>
      <c r="B112" s="195"/>
      <c r="C112" s="1" t="s">
        <v>176</v>
      </c>
    </row>
    <row r="113" spans="1:3">
      <c r="A113" s="197"/>
      <c r="B113" s="195"/>
      <c r="C113" s="1" t="s">
        <v>177</v>
      </c>
    </row>
    <row r="114" spans="1:3">
      <c r="A114" s="197"/>
      <c r="B114" s="195"/>
      <c r="C114" s="1" t="s">
        <v>178</v>
      </c>
    </row>
    <row r="115" spans="1:3">
      <c r="A115" s="197"/>
      <c r="B115" s="2" t="s">
        <v>44</v>
      </c>
      <c r="C115" s="1" t="s">
        <v>179</v>
      </c>
    </row>
    <row r="116" spans="1:3">
      <c r="A116" s="203" t="s">
        <v>636</v>
      </c>
      <c r="B116" s="195" t="s">
        <v>45</v>
      </c>
      <c r="C116" s="1" t="s">
        <v>180</v>
      </c>
    </row>
    <row r="117" spans="1:3">
      <c r="A117" s="201"/>
      <c r="B117" s="195"/>
      <c r="C117" s="1" t="s">
        <v>181</v>
      </c>
    </row>
    <row r="118" spans="1:3">
      <c r="A118" s="201"/>
      <c r="B118" s="195"/>
      <c r="C118" s="1" t="s">
        <v>182</v>
      </c>
    </row>
    <row r="119" spans="1:3">
      <c r="A119" s="201"/>
      <c r="B119" s="195" t="s">
        <v>46</v>
      </c>
      <c r="C119" s="1" t="s">
        <v>183</v>
      </c>
    </row>
    <row r="120" spans="1:3">
      <c r="A120" s="201"/>
      <c r="B120" s="195"/>
      <c r="C120" s="1" t="s">
        <v>184</v>
      </c>
    </row>
    <row r="121" spans="1:3">
      <c r="A121" s="201"/>
      <c r="B121" s="195" t="s">
        <v>47</v>
      </c>
      <c r="C121" s="1" t="s">
        <v>185</v>
      </c>
    </row>
    <row r="122" spans="1:3">
      <c r="A122" s="201"/>
      <c r="B122" s="195"/>
      <c r="C122" s="1" t="s">
        <v>186</v>
      </c>
    </row>
    <row r="123" spans="1:3">
      <c r="A123" s="201"/>
      <c r="B123" s="195" t="s">
        <v>48</v>
      </c>
      <c r="C123" s="1" t="s">
        <v>187</v>
      </c>
    </row>
    <row r="124" spans="1:3">
      <c r="A124" s="201"/>
      <c r="B124" s="195"/>
      <c r="C124" s="1" t="s">
        <v>188</v>
      </c>
    </row>
    <row r="125" spans="1:3">
      <c r="A125" s="201"/>
      <c r="B125" s="195"/>
      <c r="C125" s="1" t="s">
        <v>189</v>
      </c>
    </row>
    <row r="126" spans="1:3">
      <c r="A126" s="201"/>
      <c r="B126" s="195"/>
      <c r="C126" s="1" t="s">
        <v>190</v>
      </c>
    </row>
    <row r="127" spans="1:3">
      <c r="A127" s="201"/>
      <c r="B127" s="195"/>
      <c r="C127" s="1" t="s">
        <v>191</v>
      </c>
    </row>
    <row r="128" spans="1:3">
      <c r="A128" s="201"/>
      <c r="B128" s="195"/>
      <c r="C128" s="1" t="s">
        <v>192</v>
      </c>
    </row>
    <row r="129" spans="1:3">
      <c r="A129" s="201"/>
      <c r="B129" s="2" t="s">
        <v>49</v>
      </c>
      <c r="C129" s="1" t="s">
        <v>193</v>
      </c>
    </row>
    <row r="130" spans="1:3">
      <c r="A130" s="201"/>
      <c r="B130" s="195" t="s">
        <v>50</v>
      </c>
      <c r="C130" s="1" t="s">
        <v>194</v>
      </c>
    </row>
    <row r="131" spans="1:3">
      <c r="A131" s="201"/>
      <c r="B131" s="195"/>
      <c r="C131" s="1" t="s">
        <v>195</v>
      </c>
    </row>
    <row r="132" spans="1:3">
      <c r="A132" s="201"/>
      <c r="B132" s="195"/>
      <c r="C132" s="1" t="s">
        <v>196</v>
      </c>
    </row>
    <row r="133" spans="1:3">
      <c r="A133" s="201"/>
      <c r="B133" s="195"/>
      <c r="C133" s="1" t="s">
        <v>197</v>
      </c>
    </row>
    <row r="134" spans="1:3">
      <c r="A134" s="201"/>
      <c r="B134" s="195"/>
      <c r="C134" s="1" t="s">
        <v>198</v>
      </c>
    </row>
    <row r="135" spans="1:3">
      <c r="A135" s="197" t="s">
        <v>274</v>
      </c>
      <c r="B135" s="195" t="s">
        <v>51</v>
      </c>
      <c r="C135" s="1" t="s">
        <v>199</v>
      </c>
    </row>
    <row r="136" spans="1:3">
      <c r="A136" s="197"/>
      <c r="B136" s="195"/>
      <c r="C136" s="1" t="s">
        <v>200</v>
      </c>
    </row>
    <row r="137" spans="1:3">
      <c r="A137" s="197"/>
      <c r="B137" s="195"/>
      <c r="C137" s="1" t="s">
        <v>201</v>
      </c>
    </row>
    <row r="138" spans="1:3">
      <c r="A138" s="197"/>
      <c r="B138" s="195"/>
      <c r="C138" s="1" t="s">
        <v>202</v>
      </c>
    </row>
    <row r="139" spans="1:3">
      <c r="A139" s="197"/>
      <c r="B139" s="2" t="s">
        <v>52</v>
      </c>
      <c r="C139" s="1" t="s">
        <v>203</v>
      </c>
    </row>
    <row r="140" spans="1:3">
      <c r="A140" s="197"/>
      <c r="B140" s="195" t="s">
        <v>53</v>
      </c>
      <c r="C140" s="1" t="s">
        <v>204</v>
      </c>
    </row>
    <row r="141" spans="1:3">
      <c r="A141" s="197"/>
      <c r="B141" s="195"/>
      <c r="C141" s="1" t="s">
        <v>205</v>
      </c>
    </row>
    <row r="142" spans="1:3">
      <c r="A142" s="197"/>
      <c r="B142" s="195"/>
      <c r="C142" s="1" t="s">
        <v>206</v>
      </c>
    </row>
    <row r="143" spans="1:3">
      <c r="A143" s="197"/>
      <c r="B143" s="195" t="s">
        <v>54</v>
      </c>
      <c r="C143" s="1" t="s">
        <v>207</v>
      </c>
    </row>
    <row r="144" spans="1:3">
      <c r="A144" s="197"/>
      <c r="B144" s="195"/>
      <c r="C144" s="1" t="s">
        <v>208</v>
      </c>
    </row>
    <row r="145" spans="1:3">
      <c r="A145" s="197"/>
      <c r="B145" s="195"/>
      <c r="C145" s="1" t="s">
        <v>209</v>
      </c>
    </row>
    <row r="146" spans="1:3">
      <c r="A146" s="197"/>
      <c r="B146" s="195"/>
      <c r="C146" s="1" t="s">
        <v>210</v>
      </c>
    </row>
    <row r="147" spans="1:3">
      <c r="A147" s="197"/>
      <c r="B147" s="195"/>
      <c r="C147" s="1" t="s">
        <v>211</v>
      </c>
    </row>
    <row r="148" spans="1:3">
      <c r="A148" s="197"/>
      <c r="B148" s="195"/>
      <c r="C148" s="1" t="s">
        <v>212</v>
      </c>
    </row>
    <row r="149" spans="1:3">
      <c r="A149" s="197"/>
      <c r="B149" s="195" t="s">
        <v>55</v>
      </c>
      <c r="C149" s="1" t="s">
        <v>213</v>
      </c>
    </row>
    <row r="150" spans="1:3">
      <c r="A150" s="197"/>
      <c r="B150" s="195"/>
      <c r="C150" s="1" t="s">
        <v>214</v>
      </c>
    </row>
    <row r="151" spans="1:3">
      <c r="A151" s="197"/>
      <c r="B151" s="195" t="s">
        <v>56</v>
      </c>
      <c r="C151" s="1" t="s">
        <v>215</v>
      </c>
    </row>
    <row r="152" spans="1:3">
      <c r="A152" s="197"/>
      <c r="B152" s="195"/>
      <c r="C152" s="1" t="s">
        <v>216</v>
      </c>
    </row>
    <row r="153" spans="1:3">
      <c r="A153" s="197"/>
      <c r="B153" s="195"/>
      <c r="C153" s="1" t="s">
        <v>217</v>
      </c>
    </row>
    <row r="154" spans="1:3">
      <c r="A154" s="197"/>
      <c r="B154" s="195"/>
      <c r="C154" s="1" t="s">
        <v>218</v>
      </c>
    </row>
    <row r="155" spans="1:3">
      <c r="A155" s="197"/>
      <c r="B155" s="195"/>
      <c r="C155" s="1" t="s">
        <v>219</v>
      </c>
    </row>
    <row r="156" spans="1:3">
      <c r="A156" s="197"/>
      <c r="B156" s="195"/>
      <c r="C156" s="1" t="s">
        <v>220</v>
      </c>
    </row>
    <row r="157" spans="1:3">
      <c r="A157" s="197"/>
      <c r="B157" s="2" t="s">
        <v>57</v>
      </c>
      <c r="C157" s="1" t="s">
        <v>221</v>
      </c>
    </row>
    <row r="158" spans="1:3">
      <c r="A158" s="197" t="s">
        <v>275</v>
      </c>
      <c r="B158" s="195" t="s">
        <v>58</v>
      </c>
      <c r="C158" s="1" t="s">
        <v>222</v>
      </c>
    </row>
    <row r="159" spans="1:3">
      <c r="A159" s="197"/>
      <c r="B159" s="195"/>
      <c r="C159" s="1" t="s">
        <v>223</v>
      </c>
    </row>
    <row r="160" spans="1:3">
      <c r="A160" s="197"/>
      <c r="B160" s="195"/>
      <c r="C160" s="1" t="s">
        <v>224</v>
      </c>
    </row>
    <row r="161" spans="1:3">
      <c r="A161" s="197"/>
      <c r="B161" s="195" t="s">
        <v>59</v>
      </c>
      <c r="C161" s="1" t="s">
        <v>225</v>
      </c>
    </row>
    <row r="162" spans="1:3">
      <c r="A162" s="197"/>
      <c r="B162" s="195"/>
      <c r="C162" s="1" t="s">
        <v>226</v>
      </c>
    </row>
    <row r="163" spans="1:3">
      <c r="A163" s="197"/>
      <c r="B163" s="195"/>
      <c r="C163" s="1" t="s">
        <v>227</v>
      </c>
    </row>
    <row r="164" spans="1:3">
      <c r="A164" s="197"/>
      <c r="B164" s="195"/>
      <c r="C164" s="1" t="s">
        <v>228</v>
      </c>
    </row>
    <row r="165" spans="1:3">
      <c r="A165" s="197"/>
      <c r="B165" s="195"/>
      <c r="C165" s="1" t="s">
        <v>229</v>
      </c>
    </row>
    <row r="166" spans="1:3">
      <c r="A166" s="197"/>
      <c r="B166" s="195"/>
      <c r="C166" s="1" t="s">
        <v>230</v>
      </c>
    </row>
    <row r="167" spans="1:3">
      <c r="A167" s="197"/>
      <c r="B167" s="195"/>
      <c r="C167" s="1" t="s">
        <v>231</v>
      </c>
    </row>
    <row r="168" spans="1:3">
      <c r="A168" s="197"/>
      <c r="B168" s="195" t="s">
        <v>60</v>
      </c>
      <c r="C168" s="1" t="s">
        <v>232</v>
      </c>
    </row>
    <row r="169" spans="1:3">
      <c r="A169" s="197"/>
      <c r="B169" s="195"/>
      <c r="C169" s="1" t="s">
        <v>233</v>
      </c>
    </row>
    <row r="170" spans="1:3">
      <c r="A170" s="197"/>
      <c r="B170" s="195"/>
      <c r="C170" s="1" t="s">
        <v>234</v>
      </c>
    </row>
    <row r="171" spans="1:3">
      <c r="A171" s="197"/>
      <c r="B171" s="195"/>
      <c r="C171" s="1" t="s">
        <v>235</v>
      </c>
    </row>
    <row r="172" spans="1:3">
      <c r="A172" s="197"/>
      <c r="B172" s="195"/>
      <c r="C172" s="1" t="s">
        <v>236</v>
      </c>
    </row>
    <row r="173" spans="1:3">
      <c r="A173" s="197"/>
      <c r="B173" s="202" t="s">
        <v>61</v>
      </c>
      <c r="C173" s="1" t="s">
        <v>237</v>
      </c>
    </row>
    <row r="174" spans="1:3">
      <c r="A174" s="197"/>
      <c r="B174" s="202"/>
      <c r="C174" s="1" t="s">
        <v>238</v>
      </c>
    </row>
    <row r="175" spans="1:3">
      <c r="A175" s="197"/>
      <c r="B175" s="202"/>
      <c r="C175" s="1" t="s">
        <v>239</v>
      </c>
    </row>
    <row r="176" spans="1:3">
      <c r="A176" s="197"/>
      <c r="B176" s="202"/>
      <c r="C176" s="1" t="s">
        <v>240</v>
      </c>
    </row>
    <row r="177" spans="1:3">
      <c r="A177" s="197"/>
      <c r="B177" s="202"/>
      <c r="C177" s="1" t="s">
        <v>241</v>
      </c>
    </row>
    <row r="178" spans="1:3">
      <c r="A178" s="197"/>
      <c r="B178" s="202"/>
      <c r="C178" s="1" t="s">
        <v>242</v>
      </c>
    </row>
    <row r="179" spans="1:3">
      <c r="A179" s="197"/>
      <c r="B179" s="202"/>
      <c r="C179" s="1" t="s">
        <v>243</v>
      </c>
    </row>
    <row r="180" spans="1:3">
      <c r="A180" s="197"/>
      <c r="B180" s="202"/>
      <c r="C180" s="1" t="s">
        <v>244</v>
      </c>
    </row>
    <row r="181" spans="1:3">
      <c r="A181" s="197"/>
      <c r="B181" s="202"/>
      <c r="C181" s="1" t="s">
        <v>245</v>
      </c>
    </row>
    <row r="182" spans="1:3">
      <c r="A182" s="197"/>
      <c r="B182" s="195" t="s">
        <v>21</v>
      </c>
      <c r="C182" s="1" t="s">
        <v>246</v>
      </c>
    </row>
    <row r="183" spans="1:3">
      <c r="A183" s="197"/>
      <c r="B183" s="195"/>
      <c r="C183" s="1" t="s">
        <v>247</v>
      </c>
    </row>
    <row r="184" spans="1:3">
      <c r="A184" s="197" t="s">
        <v>276</v>
      </c>
      <c r="B184" s="195" t="s">
        <v>62</v>
      </c>
      <c r="C184" s="1" t="s">
        <v>248</v>
      </c>
    </row>
    <row r="185" spans="1:3">
      <c r="A185" s="197"/>
      <c r="B185" s="195"/>
      <c r="C185" s="1" t="s">
        <v>249</v>
      </c>
    </row>
    <row r="186" spans="1:3">
      <c r="A186" s="197"/>
      <c r="B186" s="195"/>
      <c r="C186" s="1" t="s">
        <v>250</v>
      </c>
    </row>
    <row r="187" spans="1:3">
      <c r="A187" s="197"/>
      <c r="B187" s="195"/>
      <c r="C187" s="1" t="s">
        <v>251</v>
      </c>
    </row>
    <row r="188" spans="1:3">
      <c r="A188" s="197"/>
      <c r="B188" s="195"/>
      <c r="C188" s="1" t="s">
        <v>252</v>
      </c>
    </row>
    <row r="189" spans="1:3">
      <c r="A189" s="197"/>
      <c r="B189" s="195"/>
      <c r="C189" s="1" t="s">
        <v>253</v>
      </c>
    </row>
    <row r="190" spans="1:3">
      <c r="A190" s="197"/>
      <c r="B190" s="195"/>
      <c r="C190" s="1" t="s">
        <v>254</v>
      </c>
    </row>
    <row r="191" spans="1:3">
      <c r="A191" s="197"/>
      <c r="B191" s="195"/>
      <c r="C191" s="1" t="s">
        <v>255</v>
      </c>
    </row>
    <row r="192" spans="1:3">
      <c r="A192" s="197"/>
      <c r="B192" s="195"/>
      <c r="C192" s="1" t="s">
        <v>256</v>
      </c>
    </row>
    <row r="193" spans="1:3">
      <c r="A193" s="197"/>
      <c r="B193" s="195" t="s">
        <v>63</v>
      </c>
      <c r="C193" s="1" t="s">
        <v>257</v>
      </c>
    </row>
    <row r="194" spans="1:3">
      <c r="A194" s="197"/>
      <c r="B194" s="195"/>
      <c r="C194" s="1" t="s">
        <v>258</v>
      </c>
    </row>
    <row r="195" spans="1:3">
      <c r="A195" s="197"/>
      <c r="B195" s="195"/>
      <c r="C195" s="1" t="s">
        <v>259</v>
      </c>
    </row>
    <row r="196" spans="1:3">
      <c r="A196" s="197" t="s">
        <v>277</v>
      </c>
      <c r="B196" s="195"/>
      <c r="C196" s="1" t="s">
        <v>260</v>
      </c>
    </row>
    <row r="197" spans="1:3">
      <c r="A197" s="197"/>
      <c r="B197" s="195"/>
      <c r="C197" s="1" t="s">
        <v>261</v>
      </c>
    </row>
    <row r="198" spans="1:3">
      <c r="A198" s="201" t="s">
        <v>278</v>
      </c>
      <c r="B198" s="195" t="s">
        <v>64</v>
      </c>
      <c r="C198" s="1" t="s">
        <v>262</v>
      </c>
    </row>
    <row r="199" spans="1:3" ht="28.5">
      <c r="A199" s="201"/>
      <c r="B199" s="195"/>
      <c r="C199" s="3" t="s">
        <v>279</v>
      </c>
    </row>
    <row r="200" spans="1:3">
      <c r="A200" s="201"/>
      <c r="B200" s="195"/>
      <c r="C200" s="1" t="s">
        <v>263</v>
      </c>
    </row>
    <row r="201" spans="1:3">
      <c r="A201" s="201"/>
      <c r="B201" s="195"/>
      <c r="C201" s="1" t="s">
        <v>264</v>
      </c>
    </row>
    <row r="202" spans="1:3">
      <c r="A202" s="201"/>
      <c r="B202" s="195"/>
      <c r="C202" s="1" t="s">
        <v>265</v>
      </c>
    </row>
    <row r="203" spans="1:3">
      <c r="A203" s="201"/>
      <c r="B203" s="195"/>
      <c r="C203" s="1" t="s">
        <v>266</v>
      </c>
    </row>
    <row r="204" spans="1:3">
      <c r="A204" s="201"/>
      <c r="B204" s="195" t="s">
        <v>65</v>
      </c>
      <c r="C204" s="1" t="s">
        <v>267</v>
      </c>
    </row>
    <row r="205" spans="1:3">
      <c r="A205" s="201"/>
      <c r="B205" s="195"/>
      <c r="C205" s="1" t="s">
        <v>268</v>
      </c>
    </row>
    <row r="206" spans="1:3">
      <c r="A206" s="201"/>
      <c r="B206" s="195"/>
      <c r="C206" s="1" t="s">
        <v>269</v>
      </c>
    </row>
    <row r="207" spans="1:3">
      <c r="A207" s="201"/>
      <c r="B207" s="195"/>
      <c r="C207" s="1" t="s">
        <v>270</v>
      </c>
    </row>
    <row r="208" spans="1:3">
      <c r="A208" s="201"/>
      <c r="B208" s="195"/>
      <c r="C208" s="1" t="s">
        <v>271</v>
      </c>
    </row>
  </sheetData>
  <dataConsolidate/>
  <mergeCells count="48">
    <mergeCell ref="B168:B172"/>
    <mergeCell ref="A135:A157"/>
    <mergeCell ref="B135:B138"/>
    <mergeCell ref="B151:B156"/>
    <mergeCell ref="B149:B150"/>
    <mergeCell ref="B204:B208"/>
    <mergeCell ref="A1:C1"/>
    <mergeCell ref="A198:A208"/>
    <mergeCell ref="B198:B203"/>
    <mergeCell ref="B193:B195"/>
    <mergeCell ref="A196:A197"/>
    <mergeCell ref="B196:B197"/>
    <mergeCell ref="B173:B181"/>
    <mergeCell ref="B182:B183"/>
    <mergeCell ref="B140:B142"/>
    <mergeCell ref="A184:A195"/>
    <mergeCell ref="B184:B192"/>
    <mergeCell ref="A158:A183"/>
    <mergeCell ref="A116:A134"/>
    <mergeCell ref="B158:B160"/>
    <mergeCell ref="B161:B167"/>
    <mergeCell ref="B116:B118"/>
    <mergeCell ref="B119:B120"/>
    <mergeCell ref="B121:B122"/>
    <mergeCell ref="B143:B148"/>
    <mergeCell ref="A101:A115"/>
    <mergeCell ref="B101:B105"/>
    <mergeCell ref="B106:B114"/>
    <mergeCell ref="B123:B128"/>
    <mergeCell ref="B130:B134"/>
    <mergeCell ref="B89:B99"/>
    <mergeCell ref="B46:B53"/>
    <mergeCell ref="B54:B57"/>
    <mergeCell ref="B58:B66"/>
    <mergeCell ref="A35:A100"/>
    <mergeCell ref="B35:B41"/>
    <mergeCell ref="B42:B45"/>
    <mergeCell ref="B14:B18"/>
    <mergeCell ref="B67:B75"/>
    <mergeCell ref="B76:B88"/>
    <mergeCell ref="A2:A34"/>
    <mergeCell ref="B2:B6"/>
    <mergeCell ref="B7:B10"/>
    <mergeCell ref="B25:B26"/>
    <mergeCell ref="B27:B33"/>
    <mergeCell ref="B19:B21"/>
    <mergeCell ref="B22:B24"/>
    <mergeCell ref="B11:B13"/>
  </mergeCells>
  <phoneticPr fontId="3" type="noConversion"/>
  <dataValidations count="1">
    <dataValidation type="list" allowBlank="1" showInputMessage="1" showErrorMessage="1" sqref="F1:M1" xr:uid="{00000000-0002-0000-0000-000000000000}">
      <formula1>"一級"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89"/>
  <sheetViews>
    <sheetView showZeros="0" view="pageBreakPreview" zoomScale="90" zoomScaleSheetLayoutView="90" workbookViewId="0">
      <selection sqref="A1:AG1"/>
    </sheetView>
  </sheetViews>
  <sheetFormatPr defaultColWidth="2.625" defaultRowHeight="16.5"/>
  <cols>
    <col min="1" max="1" width="4" style="5" customWidth="1"/>
    <col min="2" max="2" width="2" style="5" customWidth="1"/>
    <col min="3" max="3" width="2.5" style="5" customWidth="1"/>
    <col min="4" max="32" width="2.625" style="5" customWidth="1"/>
    <col min="33" max="33" width="2.875" style="5" customWidth="1"/>
    <col min="34" max="34" width="2.625" style="5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124" t="s">
        <v>280</v>
      </c>
      <c r="AJ1" s="124" t="s">
        <v>281</v>
      </c>
      <c r="AK1" s="124" t="s">
        <v>282</v>
      </c>
      <c r="AL1" s="33" t="s">
        <v>373</v>
      </c>
    </row>
    <row r="2" spans="1:38" s="131" customFormat="1" ht="24" customHeight="1">
      <c r="A2" s="143"/>
      <c r="B2" s="141"/>
      <c r="C2" s="141"/>
      <c r="D2" s="141"/>
      <c r="E2" s="538">
        <v>109</v>
      </c>
      <c r="F2" s="538"/>
      <c r="G2" s="538"/>
      <c r="H2" s="539" t="s">
        <v>564</v>
      </c>
      <c r="I2" s="540"/>
      <c r="J2" s="540"/>
      <c r="K2" s="540"/>
      <c r="L2" s="142">
        <v>1</v>
      </c>
      <c r="M2" s="539" t="s">
        <v>565</v>
      </c>
      <c r="N2" s="540"/>
      <c r="O2" s="541" t="s">
        <v>566</v>
      </c>
      <c r="P2" s="541"/>
      <c r="Q2" s="541"/>
      <c r="R2" s="541"/>
      <c r="S2" s="492" t="s">
        <v>609</v>
      </c>
      <c r="T2" s="493"/>
      <c r="U2" s="493"/>
      <c r="V2" s="493"/>
      <c r="W2" s="493"/>
      <c r="X2" s="493"/>
      <c r="Y2" s="493"/>
      <c r="Z2" s="494" t="s">
        <v>610</v>
      </c>
      <c r="AA2" s="494"/>
      <c r="AB2" s="494"/>
      <c r="AC2" s="494"/>
      <c r="AD2" s="494"/>
      <c r="AE2" s="141"/>
      <c r="AF2" s="141"/>
      <c r="AG2" s="141"/>
      <c r="AI2" s="132"/>
      <c r="AJ2" s="132"/>
      <c r="AK2" s="132"/>
      <c r="AL2" s="133"/>
    </row>
    <row r="3" spans="1:38" s="131" customFormat="1" ht="24" customHeight="1">
      <c r="A3" s="129"/>
      <c r="B3" s="130"/>
      <c r="C3" s="130"/>
      <c r="D3" s="130"/>
      <c r="E3" s="135"/>
      <c r="F3" s="135"/>
      <c r="G3" s="135"/>
      <c r="H3" s="130"/>
      <c r="I3" s="123"/>
      <c r="J3" s="123"/>
      <c r="K3" s="123"/>
      <c r="L3" s="134"/>
      <c r="M3" s="130"/>
      <c r="N3" s="123"/>
      <c r="O3" s="134"/>
      <c r="P3" s="134"/>
      <c r="Q3" s="134"/>
      <c r="R3" s="134"/>
      <c r="S3" s="129"/>
      <c r="T3" s="126"/>
      <c r="U3" s="126"/>
      <c r="V3" s="126"/>
      <c r="W3" s="126"/>
      <c r="X3" s="506" t="s">
        <v>584</v>
      </c>
      <c r="Y3" s="507"/>
      <c r="Z3" s="507"/>
      <c r="AA3" s="507"/>
      <c r="AB3" s="508"/>
      <c r="AC3" s="505"/>
      <c r="AD3" s="501"/>
      <c r="AE3" s="501"/>
      <c r="AF3" s="501"/>
      <c r="AG3" s="501"/>
      <c r="AI3" s="132"/>
      <c r="AJ3" s="132"/>
      <c r="AK3" s="132"/>
      <c r="AL3" s="133"/>
    </row>
    <row r="4" spans="1:38" ht="24" customHeight="1">
      <c r="A4" s="502" t="s">
        <v>581</v>
      </c>
      <c r="B4" s="503"/>
      <c r="C4" s="503"/>
      <c r="D4" s="503"/>
      <c r="E4" s="136" t="s">
        <v>582</v>
      </c>
      <c r="F4" s="504" t="str">
        <f>O2&amp;"社"</f>
        <v>烏克麗麗社</v>
      </c>
      <c r="G4" s="503"/>
      <c r="H4" s="503"/>
      <c r="I4" s="503"/>
      <c r="J4" s="125"/>
      <c r="K4" s="125"/>
      <c r="L4" s="137"/>
      <c r="M4" s="128"/>
      <c r="N4" s="125"/>
      <c r="O4" s="137"/>
      <c r="P4" s="137"/>
      <c r="Q4" s="137"/>
      <c r="R4" s="137"/>
      <c r="S4" s="127"/>
      <c r="T4" s="138"/>
      <c r="U4" s="138"/>
      <c r="V4" s="138"/>
      <c r="W4" s="138"/>
      <c r="X4" s="506" t="s">
        <v>583</v>
      </c>
      <c r="Y4" s="507"/>
      <c r="Z4" s="507"/>
      <c r="AA4" s="507"/>
      <c r="AB4" s="508"/>
      <c r="AC4" s="505"/>
      <c r="AD4" s="501"/>
      <c r="AE4" s="501"/>
      <c r="AF4" s="501"/>
      <c r="AG4" s="501"/>
      <c r="AI4" s="124"/>
      <c r="AJ4" s="124"/>
      <c r="AK4" s="124"/>
    </row>
    <row r="5" spans="1:38" ht="21.75" customHeight="1">
      <c r="A5" s="287" t="s">
        <v>563</v>
      </c>
      <c r="B5" s="537"/>
      <c r="C5" s="537"/>
      <c r="D5" s="287" t="s">
        <v>567</v>
      </c>
      <c r="E5" s="537"/>
      <c r="F5" s="537"/>
      <c r="G5" s="537"/>
      <c r="H5" s="537"/>
      <c r="I5" s="542" t="s">
        <v>568</v>
      </c>
      <c r="J5" s="505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  <c r="AE5" s="505"/>
      <c r="AF5" s="505"/>
      <c r="AG5" s="505"/>
      <c r="AI5" s="82" t="s">
        <v>283</v>
      </c>
      <c r="AJ5" s="40" t="s">
        <v>289</v>
      </c>
      <c r="AK5" s="41" t="s">
        <v>68</v>
      </c>
      <c r="AL5" s="33" t="s">
        <v>374</v>
      </c>
    </row>
    <row r="6" spans="1:38" ht="33">
      <c r="A6" s="525" t="s">
        <v>586</v>
      </c>
      <c r="B6" s="537"/>
      <c r="C6" s="537"/>
      <c r="D6" s="287" t="s">
        <v>587</v>
      </c>
      <c r="E6" s="287"/>
      <c r="F6" s="287"/>
      <c r="G6" s="287"/>
      <c r="H6" s="537"/>
      <c r="I6" s="543" t="s">
        <v>588</v>
      </c>
      <c r="J6" s="544"/>
      <c r="K6" s="544"/>
      <c r="L6" s="544"/>
      <c r="M6" s="544"/>
      <c r="N6" s="544"/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544"/>
      <c r="AD6" s="544"/>
      <c r="AE6" s="544"/>
      <c r="AF6" s="544"/>
      <c r="AG6" s="545"/>
      <c r="AI6" s="82" t="s">
        <v>284</v>
      </c>
      <c r="AJ6" s="40" t="s">
        <v>290</v>
      </c>
      <c r="AK6" s="41" t="s">
        <v>69</v>
      </c>
      <c r="AL6" s="33" t="s">
        <v>375</v>
      </c>
    </row>
    <row r="7" spans="1:38" ht="23.25" customHeight="1">
      <c r="A7" s="528" t="s">
        <v>634</v>
      </c>
      <c r="B7" s="529"/>
      <c r="C7" s="530"/>
      <c r="D7" s="536" t="s">
        <v>589</v>
      </c>
      <c r="E7" s="536"/>
      <c r="F7" s="536" t="s">
        <v>590</v>
      </c>
      <c r="G7" s="536"/>
      <c r="H7" s="536" t="s">
        <v>591</v>
      </c>
      <c r="I7" s="536"/>
      <c r="J7" s="536" t="s">
        <v>592</v>
      </c>
      <c r="K7" s="536"/>
      <c r="L7" s="536" t="s">
        <v>593</v>
      </c>
      <c r="M7" s="536"/>
      <c r="N7" s="536" t="s">
        <v>594</v>
      </c>
      <c r="O7" s="536"/>
      <c r="P7" s="536" t="s">
        <v>595</v>
      </c>
      <c r="Q7" s="536"/>
      <c r="R7" s="536" t="s">
        <v>596</v>
      </c>
      <c r="S7" s="536"/>
      <c r="T7" s="536" t="s">
        <v>597</v>
      </c>
      <c r="U7" s="536"/>
      <c r="V7" s="536" t="s">
        <v>598</v>
      </c>
      <c r="W7" s="536"/>
      <c r="X7" s="536" t="s">
        <v>599</v>
      </c>
      <c r="Y7" s="536"/>
      <c r="Z7" s="536" t="s">
        <v>600</v>
      </c>
      <c r="AA7" s="536"/>
      <c r="AB7" s="536" t="s">
        <v>601</v>
      </c>
      <c r="AC7" s="536"/>
      <c r="AD7" s="536" t="s">
        <v>602</v>
      </c>
      <c r="AE7" s="536"/>
      <c r="AF7" s="536" t="s">
        <v>603</v>
      </c>
      <c r="AG7" s="536"/>
      <c r="AI7" s="82" t="s">
        <v>285</v>
      </c>
      <c r="AJ7" s="40" t="s">
        <v>291</v>
      </c>
      <c r="AK7" s="41" t="s">
        <v>72</v>
      </c>
      <c r="AL7" s="33" t="s">
        <v>376</v>
      </c>
    </row>
    <row r="8" spans="1:38" ht="23.25" customHeight="1">
      <c r="A8" s="531" t="s">
        <v>635</v>
      </c>
      <c r="B8" s="529"/>
      <c r="C8" s="530"/>
      <c r="D8" s="287">
        <v>1</v>
      </c>
      <c r="E8" s="287"/>
      <c r="F8" s="287">
        <v>1</v>
      </c>
      <c r="G8" s="287"/>
      <c r="H8" s="287">
        <v>1</v>
      </c>
      <c r="I8" s="287"/>
      <c r="J8" s="287">
        <v>1</v>
      </c>
      <c r="K8" s="287"/>
      <c r="L8" s="287">
        <v>1</v>
      </c>
      <c r="M8" s="287"/>
      <c r="N8" s="287">
        <v>1</v>
      </c>
      <c r="O8" s="287"/>
      <c r="P8" s="287">
        <v>1</v>
      </c>
      <c r="Q8" s="287"/>
      <c r="R8" s="287">
        <v>1</v>
      </c>
      <c r="S8" s="287"/>
      <c r="T8" s="287">
        <v>1</v>
      </c>
      <c r="U8" s="287"/>
      <c r="V8" s="287">
        <v>1</v>
      </c>
      <c r="W8" s="287"/>
      <c r="X8" s="287">
        <v>1</v>
      </c>
      <c r="Y8" s="287"/>
      <c r="Z8" s="287">
        <v>1</v>
      </c>
      <c r="AA8" s="287"/>
      <c r="AB8" s="287">
        <v>1</v>
      </c>
      <c r="AC8" s="287"/>
      <c r="AD8" s="287">
        <v>1</v>
      </c>
      <c r="AE8" s="287"/>
      <c r="AF8" s="287">
        <v>1</v>
      </c>
      <c r="AG8" s="287"/>
      <c r="AI8" s="82" t="s">
        <v>286</v>
      </c>
      <c r="AJ8" s="40" t="s">
        <v>292</v>
      </c>
      <c r="AK8" s="41" t="s">
        <v>73</v>
      </c>
      <c r="AL8" s="33" t="s">
        <v>377</v>
      </c>
    </row>
    <row r="9" spans="1:38" ht="23.25" customHeight="1">
      <c r="A9" s="528" t="s">
        <v>634</v>
      </c>
      <c r="B9" s="529"/>
      <c r="C9" s="530"/>
      <c r="D9" s="536"/>
      <c r="E9" s="536"/>
      <c r="F9" s="536"/>
      <c r="G9" s="536"/>
      <c r="H9" s="536"/>
      <c r="I9" s="536"/>
      <c r="J9" s="536"/>
      <c r="K9" s="536"/>
      <c r="L9" s="536"/>
      <c r="M9" s="536"/>
      <c r="N9" s="536"/>
      <c r="O9" s="536"/>
      <c r="P9" s="536"/>
      <c r="Q9" s="536"/>
      <c r="R9" s="536"/>
      <c r="S9" s="536"/>
      <c r="T9" s="536"/>
      <c r="U9" s="536"/>
      <c r="V9" s="536"/>
      <c r="W9" s="536"/>
      <c r="X9" s="536"/>
      <c r="Y9" s="536"/>
      <c r="Z9" s="536"/>
      <c r="AA9" s="536"/>
      <c r="AB9" s="536"/>
      <c r="AC9" s="536"/>
      <c r="AD9" s="536"/>
      <c r="AE9" s="536"/>
      <c r="AF9" s="536"/>
      <c r="AG9" s="536"/>
      <c r="AI9" s="82" t="s">
        <v>287</v>
      </c>
      <c r="AJ9" s="40" t="s">
        <v>293</v>
      </c>
      <c r="AK9" s="41" t="s">
        <v>74</v>
      </c>
      <c r="AL9" s="33" t="s">
        <v>378</v>
      </c>
    </row>
    <row r="10" spans="1:38" ht="23.25" customHeight="1">
      <c r="A10" s="531" t="s">
        <v>635</v>
      </c>
      <c r="B10" s="529"/>
      <c r="C10" s="530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I10" s="82" t="s">
        <v>315</v>
      </c>
      <c r="AJ10" s="40" t="s">
        <v>316</v>
      </c>
      <c r="AK10" s="41" t="s">
        <v>75</v>
      </c>
      <c r="AL10" s="33" t="s">
        <v>379</v>
      </c>
    </row>
    <row r="11" spans="1:38" ht="20.25" customHeight="1">
      <c r="A11" s="287" t="s">
        <v>569</v>
      </c>
      <c r="B11" s="500"/>
      <c r="C11" s="500"/>
      <c r="D11" s="287" t="s">
        <v>570</v>
      </c>
      <c r="E11" s="500"/>
      <c r="F11" s="500"/>
      <c r="G11" s="287" t="s">
        <v>571</v>
      </c>
      <c r="H11" s="500"/>
      <c r="I11" s="500"/>
      <c r="J11" s="501"/>
      <c r="K11" s="501"/>
      <c r="L11" s="525" t="s">
        <v>575</v>
      </c>
      <c r="M11" s="525"/>
      <c r="N11" s="525"/>
      <c r="O11" s="525"/>
      <c r="P11" s="525"/>
      <c r="Q11" s="525"/>
      <c r="R11" s="525"/>
      <c r="S11" s="525"/>
      <c r="T11" s="525"/>
      <c r="U11" s="525"/>
      <c r="V11" s="525"/>
      <c r="W11" s="525"/>
      <c r="X11" s="287" t="s">
        <v>578</v>
      </c>
      <c r="Y11" s="500"/>
      <c r="Z11" s="500"/>
      <c r="AA11" s="501"/>
      <c r="AB11" s="501"/>
      <c r="AC11" s="287" t="s">
        <v>577</v>
      </c>
      <c r="AD11" s="500"/>
      <c r="AE11" s="500"/>
      <c r="AF11" s="501"/>
      <c r="AG11" s="501"/>
      <c r="AI11" s="82" t="s">
        <v>288</v>
      </c>
      <c r="AJ11" s="40" t="s">
        <v>294</v>
      </c>
      <c r="AK11" s="41" t="s">
        <v>76</v>
      </c>
      <c r="AL11" s="33" t="s">
        <v>380</v>
      </c>
    </row>
    <row r="12" spans="1:38" ht="20.25" customHeight="1">
      <c r="A12" s="501"/>
      <c r="B12" s="501"/>
      <c r="C12" s="501"/>
      <c r="D12" s="501"/>
      <c r="E12" s="501"/>
      <c r="F12" s="501"/>
      <c r="G12" s="501"/>
      <c r="H12" s="501"/>
      <c r="I12" s="501"/>
      <c r="J12" s="501"/>
      <c r="K12" s="501"/>
      <c r="L12" s="525" t="s">
        <v>572</v>
      </c>
      <c r="M12" s="525"/>
      <c r="N12" s="525"/>
      <c r="O12" s="525" t="s">
        <v>573</v>
      </c>
      <c r="P12" s="525"/>
      <c r="Q12" s="525"/>
      <c r="R12" s="525" t="s">
        <v>574</v>
      </c>
      <c r="S12" s="525"/>
      <c r="T12" s="525"/>
      <c r="U12" s="525" t="s">
        <v>576</v>
      </c>
      <c r="V12" s="525"/>
      <c r="W12" s="525"/>
      <c r="X12" s="501"/>
      <c r="Y12" s="501"/>
      <c r="Z12" s="501"/>
      <c r="AA12" s="501"/>
      <c r="AB12" s="501"/>
      <c r="AC12" s="501"/>
      <c r="AD12" s="501"/>
      <c r="AE12" s="501"/>
      <c r="AF12" s="501"/>
      <c r="AG12" s="501"/>
      <c r="AI12" s="82"/>
      <c r="AJ12" s="40"/>
      <c r="AK12" s="41"/>
    </row>
    <row r="13" spans="1:38" ht="34.5" customHeight="1">
      <c r="A13" s="532">
        <f>SUM(D8:AG8,D10:AG10)</f>
        <v>15</v>
      </c>
      <c r="B13" s="533"/>
      <c r="C13" s="533"/>
      <c r="D13" s="534">
        <v>1080</v>
      </c>
      <c r="E13" s="535"/>
      <c r="F13" s="535"/>
      <c r="G13" s="517">
        <f>A13*D13</f>
        <v>16200</v>
      </c>
      <c r="H13" s="517"/>
      <c r="I13" s="517"/>
      <c r="J13" s="517"/>
      <c r="K13" s="517"/>
      <c r="L13" s="526"/>
      <c r="M13" s="526"/>
      <c r="N13" s="526"/>
      <c r="O13" s="526"/>
      <c r="P13" s="526"/>
      <c r="Q13" s="526"/>
      <c r="R13" s="526"/>
      <c r="S13" s="526"/>
      <c r="T13" s="526"/>
      <c r="U13" s="527">
        <f>SUM(L13:T13)</f>
        <v>0</v>
      </c>
      <c r="V13" s="527"/>
      <c r="W13" s="527"/>
      <c r="X13" s="517">
        <f>G13-U13</f>
        <v>16200</v>
      </c>
      <c r="Y13" s="517"/>
      <c r="Z13" s="517"/>
      <c r="AA13" s="517"/>
      <c r="AB13" s="517"/>
      <c r="AC13" s="518"/>
      <c r="AD13" s="518"/>
      <c r="AE13" s="518"/>
      <c r="AF13" s="518"/>
      <c r="AG13" s="518"/>
      <c r="AI13" s="82" t="s">
        <v>317</v>
      </c>
      <c r="AJ13" s="40" t="s">
        <v>295</v>
      </c>
      <c r="AK13" s="41" t="s">
        <v>83</v>
      </c>
      <c r="AL13" s="33" t="s">
        <v>381</v>
      </c>
    </row>
    <row r="14" spans="1:38" ht="24" customHeight="1">
      <c r="A14" s="287" t="s">
        <v>579</v>
      </c>
      <c r="B14" s="287"/>
      <c r="C14" s="287"/>
      <c r="D14" s="287"/>
      <c r="E14" s="287"/>
      <c r="F14" s="287"/>
      <c r="G14" s="517">
        <f>ROUND(G13*0.0191,0)</f>
        <v>309</v>
      </c>
      <c r="H14" s="517"/>
      <c r="I14" s="517"/>
      <c r="J14" s="517"/>
      <c r="K14" s="517"/>
      <c r="L14" s="512" t="s">
        <v>585</v>
      </c>
      <c r="M14" s="513"/>
      <c r="N14" s="514"/>
      <c r="O14" s="519" t="s">
        <v>604</v>
      </c>
      <c r="P14" s="520"/>
      <c r="Q14" s="520"/>
      <c r="R14" s="520"/>
      <c r="S14" s="520"/>
      <c r="T14" s="520"/>
      <c r="U14" s="520"/>
      <c r="V14" s="520"/>
      <c r="W14" s="520"/>
      <c r="X14" s="520"/>
      <c r="Y14" s="520"/>
      <c r="Z14" s="520"/>
      <c r="AA14" s="520"/>
      <c r="AB14" s="520"/>
      <c r="AC14" s="520"/>
      <c r="AD14" s="520"/>
      <c r="AE14" s="520"/>
      <c r="AF14" s="520"/>
      <c r="AG14" s="521"/>
      <c r="AJ14" s="40" t="s">
        <v>296</v>
      </c>
      <c r="AK14" s="41" t="s">
        <v>84</v>
      </c>
      <c r="AL14" s="33" t="s">
        <v>382</v>
      </c>
    </row>
    <row r="15" spans="1:38" ht="30.75" customHeight="1">
      <c r="A15" s="287" t="s">
        <v>580</v>
      </c>
      <c r="B15" s="500"/>
      <c r="C15" s="500"/>
      <c r="D15" s="500"/>
      <c r="E15" s="500"/>
      <c r="F15" s="500"/>
      <c r="G15" s="509">
        <f>G13+G14</f>
        <v>16509</v>
      </c>
      <c r="H15" s="510"/>
      <c r="I15" s="510"/>
      <c r="J15" s="510"/>
      <c r="K15" s="511"/>
      <c r="L15" s="515"/>
      <c r="M15" s="291"/>
      <c r="N15" s="516"/>
      <c r="O15" s="522"/>
      <c r="P15" s="523"/>
      <c r="Q15" s="523"/>
      <c r="R15" s="523"/>
      <c r="S15" s="523"/>
      <c r="T15" s="523"/>
      <c r="U15" s="523"/>
      <c r="V15" s="523"/>
      <c r="W15" s="523"/>
      <c r="X15" s="523"/>
      <c r="Y15" s="523"/>
      <c r="Z15" s="523"/>
      <c r="AA15" s="523"/>
      <c r="AB15" s="523"/>
      <c r="AC15" s="523"/>
      <c r="AD15" s="523"/>
      <c r="AE15" s="523"/>
      <c r="AF15" s="523"/>
      <c r="AG15" s="524"/>
      <c r="AJ15" s="40" t="s">
        <v>297</v>
      </c>
      <c r="AK15" s="41" t="s">
        <v>86</v>
      </c>
      <c r="AL15" s="33" t="s">
        <v>383</v>
      </c>
    </row>
    <row r="16" spans="1:38" s="128" customFormat="1" ht="21.75" customHeight="1">
      <c r="A16" s="287" t="s">
        <v>605</v>
      </c>
      <c r="B16" s="500"/>
      <c r="C16" s="500"/>
      <c r="D16" s="500"/>
      <c r="E16" s="500"/>
      <c r="F16" s="500"/>
      <c r="G16" s="500"/>
      <c r="H16" s="500"/>
      <c r="I16" s="287" t="s">
        <v>606</v>
      </c>
      <c r="J16" s="500"/>
      <c r="K16" s="500"/>
      <c r="L16" s="500"/>
      <c r="M16" s="500"/>
      <c r="N16" s="500"/>
      <c r="O16" s="500"/>
      <c r="P16" s="500"/>
      <c r="Q16" s="287" t="s">
        <v>607</v>
      </c>
      <c r="R16" s="500"/>
      <c r="S16" s="500"/>
      <c r="T16" s="500"/>
      <c r="U16" s="500"/>
      <c r="V16" s="500"/>
      <c r="W16" s="500"/>
      <c r="X16" s="500"/>
      <c r="Y16" s="287" t="s">
        <v>608</v>
      </c>
      <c r="Z16" s="500"/>
      <c r="AA16" s="500"/>
      <c r="AB16" s="500"/>
      <c r="AC16" s="500"/>
      <c r="AD16" s="500"/>
      <c r="AE16" s="500"/>
      <c r="AF16" s="500"/>
      <c r="AG16" s="501"/>
      <c r="AI16" s="39"/>
      <c r="AJ16" s="40"/>
      <c r="AK16" s="139"/>
      <c r="AL16" s="140"/>
    </row>
    <row r="17" spans="1:38" s="128" customFormat="1" ht="47.25" customHeight="1">
      <c r="A17" s="287"/>
      <c r="B17" s="500"/>
      <c r="C17" s="500"/>
      <c r="D17" s="500"/>
      <c r="E17" s="500"/>
      <c r="F17" s="500"/>
      <c r="G17" s="500"/>
      <c r="H17" s="500"/>
      <c r="I17" s="287"/>
      <c r="J17" s="500"/>
      <c r="K17" s="500"/>
      <c r="L17" s="500"/>
      <c r="M17" s="500"/>
      <c r="N17" s="500"/>
      <c r="O17" s="500"/>
      <c r="P17" s="500"/>
      <c r="Q17" s="287"/>
      <c r="R17" s="500"/>
      <c r="S17" s="500"/>
      <c r="T17" s="500"/>
      <c r="U17" s="500"/>
      <c r="V17" s="500"/>
      <c r="W17" s="500"/>
      <c r="X17" s="500"/>
      <c r="Y17" s="287"/>
      <c r="Z17" s="500"/>
      <c r="AA17" s="500"/>
      <c r="AB17" s="500"/>
      <c r="AC17" s="500"/>
      <c r="AD17" s="500"/>
      <c r="AE17" s="500"/>
      <c r="AF17" s="500"/>
      <c r="AG17" s="501"/>
      <c r="AI17" s="39"/>
      <c r="AJ17" s="40"/>
      <c r="AK17" s="139"/>
      <c r="AL17" s="140"/>
    </row>
    <row r="18" spans="1:38" ht="36" customHeight="1">
      <c r="A18" s="395" t="s">
        <v>318</v>
      </c>
      <c r="B18" s="395"/>
      <c r="C18" s="395"/>
      <c r="D18" s="395"/>
      <c r="E18" s="395"/>
      <c r="F18" s="395"/>
      <c r="G18" s="395"/>
      <c r="H18" s="395"/>
      <c r="I18" s="395"/>
      <c r="J18" s="395"/>
      <c r="K18" s="395"/>
      <c r="L18" s="395"/>
      <c r="M18" s="395"/>
      <c r="N18" s="395"/>
      <c r="O18" s="395"/>
      <c r="P18" s="395"/>
      <c r="Q18" s="395"/>
      <c r="R18" s="395"/>
      <c r="S18" s="395"/>
      <c r="T18" s="395"/>
      <c r="U18" s="395"/>
      <c r="V18" s="395"/>
      <c r="W18" s="395"/>
      <c r="X18" s="395"/>
      <c r="Y18" s="395"/>
      <c r="Z18" s="395"/>
      <c r="AA18" s="395"/>
      <c r="AB18" s="395"/>
      <c r="AC18" s="395"/>
      <c r="AD18" s="395"/>
      <c r="AE18" s="395"/>
      <c r="AF18" s="395"/>
      <c r="AG18" s="395"/>
      <c r="AJ18" s="36" t="s">
        <v>302</v>
      </c>
      <c r="AK18" s="37" t="s">
        <v>100</v>
      </c>
      <c r="AL18" s="32" t="s">
        <v>388</v>
      </c>
    </row>
    <row r="19" spans="1:38" ht="25.5" customHeight="1">
      <c r="A19" s="271" t="s">
        <v>347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J19" s="36" t="s">
        <v>303</v>
      </c>
      <c r="AK19" s="37" t="s">
        <v>102</v>
      </c>
      <c r="AL19" s="32" t="s">
        <v>389</v>
      </c>
    </row>
    <row r="20" spans="1:38" ht="19.5">
      <c r="A20" s="286">
        <f ca="1">NOW()</f>
        <v>45706.444766782406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J20" s="36" t="s">
        <v>304</v>
      </c>
      <c r="AK20" s="37" t="s">
        <v>104</v>
      </c>
      <c r="AL20" s="32" t="s">
        <v>390</v>
      </c>
    </row>
    <row r="21" spans="1:38" s="144" customFormat="1" ht="17.25" customHeight="1">
      <c r="A21" s="287" t="s">
        <v>368</v>
      </c>
      <c r="B21" s="241"/>
      <c r="C21" s="445" t="str">
        <f>"請准予支付"&amp;E2&amp;H2&amp;L2&amp;M2&amp;O2&amp;S2</f>
        <v>請准予支付109學年度第1學期烏克麗麗社團教師鐘點費</v>
      </c>
      <c r="D21" s="495"/>
      <c r="E21" s="495"/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5"/>
      <c r="S21" s="495"/>
      <c r="T21" s="495"/>
      <c r="U21" s="495"/>
      <c r="V21" s="496">
        <f>G15</f>
        <v>16509</v>
      </c>
      <c r="W21" s="497"/>
      <c r="X21" s="497"/>
      <c r="Y21" s="497"/>
      <c r="Z21" s="498" t="s">
        <v>611</v>
      </c>
      <c r="AA21" s="498"/>
      <c r="AB21" s="498"/>
      <c r="AC21" s="498"/>
      <c r="AD21" s="498"/>
      <c r="AE21" s="498"/>
      <c r="AF21" s="498"/>
      <c r="AG21" s="499"/>
      <c r="AI21" s="39"/>
      <c r="AJ21" s="40" t="s">
        <v>612</v>
      </c>
      <c r="AK21" s="41" t="s">
        <v>105</v>
      </c>
      <c r="AL21" s="33" t="s">
        <v>391</v>
      </c>
    </row>
    <row r="22" spans="1:38" ht="17.25" customHeight="1">
      <c r="A22" s="241"/>
      <c r="B22" s="241"/>
      <c r="C22" s="145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7"/>
      <c r="AJ22" s="36" t="s">
        <v>305</v>
      </c>
      <c r="AK22" s="37" t="s">
        <v>106</v>
      </c>
      <c r="AL22" s="32" t="s">
        <v>392</v>
      </c>
    </row>
    <row r="23" spans="1:38" ht="16.5" customHeight="1">
      <c r="A23" s="241"/>
      <c r="B23" s="241"/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7"/>
      <c r="AJ23" s="36" t="s">
        <v>309</v>
      </c>
      <c r="AK23" s="37" t="s">
        <v>111</v>
      </c>
      <c r="AL23" s="32" t="s">
        <v>396</v>
      </c>
    </row>
    <row r="24" spans="1:38" ht="17.25" customHeight="1">
      <c r="A24" s="241"/>
      <c r="B24" s="241"/>
      <c r="C24" s="145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7"/>
      <c r="AJ24" s="36"/>
      <c r="AK24" s="37"/>
      <c r="AL24" s="32"/>
    </row>
    <row r="25" spans="1:38" ht="17.25" customHeight="1">
      <c r="A25" s="241"/>
      <c r="B25" s="241"/>
      <c r="C25" s="145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7"/>
      <c r="AJ25" s="36" t="s">
        <v>310</v>
      </c>
      <c r="AK25" s="37" t="s">
        <v>112</v>
      </c>
      <c r="AL25" s="32" t="s">
        <v>397</v>
      </c>
    </row>
    <row r="26" spans="1:38" ht="17.25" customHeight="1">
      <c r="A26" s="241"/>
      <c r="B26" s="241"/>
      <c r="C26" s="148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50"/>
      <c r="AJ26" s="36" t="s">
        <v>311</v>
      </c>
      <c r="AK26" s="37" t="s">
        <v>114</v>
      </c>
      <c r="AL26" s="32" t="s">
        <v>398</v>
      </c>
    </row>
    <row r="27" spans="1:38" ht="15.75" customHeight="1">
      <c r="A27" s="287" t="s">
        <v>350</v>
      </c>
      <c r="B27" s="241"/>
      <c r="C27" s="288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J27" s="36" t="s">
        <v>370</v>
      </c>
      <c r="AK27" s="37" t="s">
        <v>122</v>
      </c>
      <c r="AL27" s="32" t="s">
        <v>399</v>
      </c>
    </row>
    <row r="28" spans="1:38" ht="15.75" customHeight="1">
      <c r="A28" s="241"/>
      <c r="B28" s="241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J28" s="36" t="s">
        <v>313</v>
      </c>
      <c r="AK28" s="37" t="s">
        <v>125</v>
      </c>
      <c r="AL28" s="32" t="s">
        <v>401</v>
      </c>
    </row>
    <row r="29" spans="1:38" ht="30.75" customHeight="1">
      <c r="A29" s="252" t="s">
        <v>494</v>
      </c>
      <c r="B29" s="277"/>
      <c r="C29" s="277"/>
      <c r="D29" s="278"/>
      <c r="E29" s="279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1"/>
      <c r="Q29" s="282" t="s">
        <v>495</v>
      </c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4"/>
      <c r="AH29" s="78"/>
      <c r="AJ29" s="74"/>
      <c r="AK29" s="37"/>
      <c r="AL29" s="32"/>
    </row>
    <row r="30" spans="1:38" ht="30">
      <c r="A30" s="470" t="s">
        <v>372</v>
      </c>
      <c r="B30" s="471"/>
      <c r="C30" s="471"/>
      <c r="D30" s="471"/>
      <c r="E30" s="471"/>
      <c r="F30" s="471"/>
      <c r="G30" s="471"/>
      <c r="H30" s="471"/>
      <c r="I30" s="471"/>
      <c r="J30" s="471"/>
      <c r="K30" s="471"/>
      <c r="L30" s="471"/>
      <c r="M30" s="471"/>
      <c r="N30" s="471"/>
      <c r="O30" s="471"/>
      <c r="P30" s="471"/>
      <c r="Q30" s="472">
        <f>G15</f>
        <v>16509</v>
      </c>
      <c r="R30" s="473"/>
      <c r="S30" s="473"/>
      <c r="T30" s="473"/>
      <c r="U30" s="473"/>
      <c r="V30" s="473"/>
      <c r="W30" s="473"/>
      <c r="X30" s="473"/>
      <c r="Y30" s="473"/>
      <c r="Z30" s="473"/>
      <c r="AA30" s="473"/>
      <c r="AB30" s="473"/>
      <c r="AC30" s="473"/>
      <c r="AD30" s="473"/>
      <c r="AE30" s="473"/>
      <c r="AF30" s="473"/>
      <c r="AG30" s="473"/>
      <c r="AK30" s="37" t="s">
        <v>126</v>
      </c>
      <c r="AL30" s="32" t="s">
        <v>402</v>
      </c>
    </row>
    <row r="31" spans="1:38" hidden="1">
      <c r="A31" s="237" t="s">
        <v>439</v>
      </c>
      <c r="B31" s="331"/>
      <c r="C31" s="331"/>
      <c r="D31" s="331"/>
      <c r="E31" s="241" t="s">
        <v>441</v>
      </c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412"/>
      <c r="Q31" s="287" t="s">
        <v>22</v>
      </c>
      <c r="R31" s="331"/>
      <c r="S31" s="331"/>
      <c r="T31" s="331"/>
      <c r="U31" s="331"/>
      <c r="V31" s="331"/>
      <c r="W31" s="331"/>
      <c r="X31" s="331"/>
      <c r="Y31" s="331"/>
      <c r="Z31" s="331"/>
      <c r="AA31" s="331"/>
      <c r="AB31" s="331"/>
      <c r="AC31" s="331"/>
      <c r="AD31" s="331"/>
      <c r="AE31" s="331"/>
      <c r="AF31" s="331"/>
      <c r="AG31" s="331"/>
      <c r="AK31" s="37"/>
      <c r="AL31" s="32"/>
    </row>
    <row r="32" spans="1:38" ht="16.5" hidden="1" customHeight="1">
      <c r="A32" s="331"/>
      <c r="B32" s="331"/>
      <c r="C32" s="331"/>
      <c r="D32" s="331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408"/>
      <c r="R32" s="409"/>
      <c r="S32" s="409"/>
      <c r="T32" s="409"/>
      <c r="U32" s="409"/>
      <c r="V32" s="409"/>
      <c r="W32" s="409"/>
      <c r="X32" s="409"/>
      <c r="Y32" s="409"/>
      <c r="Z32" s="409"/>
      <c r="AA32" s="409"/>
      <c r="AB32" s="409"/>
      <c r="AC32" s="409"/>
      <c r="AD32" s="409"/>
      <c r="AE32" s="409"/>
      <c r="AF32" s="409"/>
      <c r="AG32" s="409"/>
      <c r="AK32" s="37" t="s">
        <v>127</v>
      </c>
      <c r="AL32" s="32" t="s">
        <v>403</v>
      </c>
    </row>
    <row r="33" spans="1:38" ht="16.5" hidden="1" customHeight="1">
      <c r="A33" s="331"/>
      <c r="B33" s="331"/>
      <c r="C33" s="331"/>
      <c r="D33" s="331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408"/>
      <c r="R33" s="409"/>
      <c r="S33" s="409"/>
      <c r="T33" s="409"/>
      <c r="U33" s="409"/>
      <c r="V33" s="409"/>
      <c r="W33" s="409"/>
      <c r="X33" s="409"/>
      <c r="Y33" s="409"/>
      <c r="Z33" s="409"/>
      <c r="AA33" s="409"/>
      <c r="AB33" s="409"/>
      <c r="AC33" s="409"/>
      <c r="AD33" s="409"/>
      <c r="AE33" s="409"/>
      <c r="AF33" s="409"/>
      <c r="AG33" s="409"/>
      <c r="AK33" s="37"/>
      <c r="AL33" s="32" t="s">
        <v>404</v>
      </c>
    </row>
    <row r="34" spans="1:38" ht="16.5" hidden="1" customHeight="1">
      <c r="A34" s="331"/>
      <c r="B34" s="331"/>
      <c r="C34" s="331"/>
      <c r="D34" s="331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408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9"/>
      <c r="AD34" s="409"/>
      <c r="AE34" s="409"/>
      <c r="AF34" s="409"/>
      <c r="AG34" s="409"/>
      <c r="AK34" s="37"/>
      <c r="AL34" s="32" t="s">
        <v>405</v>
      </c>
    </row>
    <row r="35" spans="1:38" hidden="1">
      <c r="A35" s="241" t="s">
        <v>371</v>
      </c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  <c r="N35" s="338"/>
      <c r="O35" s="338"/>
      <c r="P35" s="338"/>
      <c r="Q35" s="406">
        <f>SUM(Q30,Q32:AG34)</f>
        <v>16509</v>
      </c>
      <c r="R35" s="407"/>
      <c r="S35" s="407"/>
      <c r="T35" s="407"/>
      <c r="U35" s="407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  <c r="AG35" s="407"/>
      <c r="AK35" s="37" t="s">
        <v>128</v>
      </c>
      <c r="AL35" s="32" t="s">
        <v>406</v>
      </c>
    </row>
    <row r="36" spans="1:38" ht="16.5" customHeight="1">
      <c r="A36" s="241" t="s">
        <v>348</v>
      </c>
      <c r="B36" s="241"/>
      <c r="C36" s="241"/>
      <c r="D36" s="241"/>
      <c r="E36" s="241"/>
      <c r="F36" s="241"/>
      <c r="G36" s="241"/>
      <c r="H36" s="241"/>
      <c r="I36" s="252" t="s">
        <v>440</v>
      </c>
      <c r="J36" s="253"/>
      <c r="K36" s="253"/>
      <c r="L36" s="253"/>
      <c r="M36" s="399"/>
      <c r="N36" s="399"/>
      <c r="O36" s="399"/>
      <c r="P36" s="400"/>
      <c r="Q36" s="241" t="s">
        <v>19</v>
      </c>
      <c r="R36" s="241"/>
      <c r="S36" s="241"/>
      <c r="T36" s="241"/>
      <c r="U36" s="241"/>
      <c r="V36" s="241"/>
      <c r="W36" s="241"/>
      <c r="X36" s="241"/>
      <c r="Y36" s="241" t="s">
        <v>349</v>
      </c>
      <c r="Z36" s="241"/>
      <c r="AA36" s="241"/>
      <c r="AB36" s="241"/>
      <c r="AC36" s="241"/>
      <c r="AD36" s="241"/>
      <c r="AE36" s="241"/>
      <c r="AF36" s="241"/>
      <c r="AG36" s="241"/>
      <c r="AK36" s="37" t="s">
        <v>131</v>
      </c>
      <c r="AL36" s="32" t="s">
        <v>407</v>
      </c>
    </row>
    <row r="37" spans="1:38" ht="15.75" customHeight="1">
      <c r="A37" s="256"/>
      <c r="B37" s="241"/>
      <c r="C37" s="241"/>
      <c r="D37" s="241"/>
      <c r="E37" s="241"/>
      <c r="F37" s="241"/>
      <c r="G37" s="241"/>
      <c r="H37" s="241"/>
      <c r="I37" s="256"/>
      <c r="J37" s="241"/>
      <c r="K37" s="241"/>
      <c r="L37" s="241"/>
      <c r="M37" s="241"/>
      <c r="N37" s="241"/>
      <c r="O37" s="241"/>
      <c r="P37" s="241"/>
      <c r="Q37" s="256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K37" s="37" t="s">
        <v>133</v>
      </c>
      <c r="AL37" s="32" t="s">
        <v>408</v>
      </c>
    </row>
    <row r="38" spans="1:38" ht="16.5" customHeight="1">
      <c r="A38" s="241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K38" s="37" t="s">
        <v>134</v>
      </c>
      <c r="AL38" s="32" t="s">
        <v>409</v>
      </c>
    </row>
    <row r="39" spans="1:38" ht="17.25" customHeight="1">
      <c r="A39" s="24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K39" s="37" t="s">
        <v>135</v>
      </c>
      <c r="AL39" s="32" t="s">
        <v>410</v>
      </c>
    </row>
    <row r="40" spans="1:38" ht="17.25" customHeight="1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K40" s="37" t="s">
        <v>136</v>
      </c>
      <c r="AL40" s="32" t="s">
        <v>411</v>
      </c>
    </row>
    <row r="41" spans="1:38" ht="16.5" customHeight="1">
      <c r="AK41" s="37" t="s">
        <v>138</v>
      </c>
      <c r="AL41" s="32" t="s">
        <v>412</v>
      </c>
    </row>
    <row r="42" spans="1:38">
      <c r="AK42" s="37" t="s">
        <v>139</v>
      </c>
      <c r="AL42" s="32" t="s">
        <v>413</v>
      </c>
    </row>
    <row r="43" spans="1:38">
      <c r="AK43" s="37" t="s">
        <v>145</v>
      </c>
      <c r="AL43" s="32" t="s">
        <v>414</v>
      </c>
    </row>
    <row r="44" spans="1:38">
      <c r="AK44" s="37" t="s">
        <v>146</v>
      </c>
      <c r="AL44" s="32" t="s">
        <v>415</v>
      </c>
    </row>
    <row r="45" spans="1:38">
      <c r="AK45" s="37" t="s">
        <v>148</v>
      </c>
      <c r="AL45" s="44" t="s">
        <v>416</v>
      </c>
    </row>
    <row r="46" spans="1:38">
      <c r="AK46" s="37" t="s">
        <v>150</v>
      </c>
      <c r="AL46" s="32" t="s">
        <v>417</v>
      </c>
    </row>
    <row r="47" spans="1:38">
      <c r="AK47" s="37" t="s">
        <v>152</v>
      </c>
      <c r="AL47" s="32" t="s">
        <v>418</v>
      </c>
    </row>
    <row r="48" spans="1:38">
      <c r="AK48" s="37" t="s">
        <v>154</v>
      </c>
      <c r="AL48" s="32" t="s">
        <v>419</v>
      </c>
    </row>
    <row r="49" spans="37:38">
      <c r="AK49" s="37" t="s">
        <v>157</v>
      </c>
      <c r="AL49" s="32" t="s">
        <v>420</v>
      </c>
    </row>
    <row r="50" spans="37:38">
      <c r="AK50" s="37" t="s">
        <v>159</v>
      </c>
      <c r="AL50" s="32" t="s">
        <v>421</v>
      </c>
    </row>
    <row r="51" spans="37:38">
      <c r="AK51" s="37" t="s">
        <v>161</v>
      </c>
      <c r="AL51" s="32" t="s">
        <v>422</v>
      </c>
    </row>
    <row r="52" spans="37:38">
      <c r="AK52" s="37" t="s">
        <v>162</v>
      </c>
      <c r="AL52" s="32" t="s">
        <v>423</v>
      </c>
    </row>
    <row r="53" spans="37:38">
      <c r="AK53" s="37" t="s">
        <v>163</v>
      </c>
      <c r="AL53" s="32" t="s">
        <v>424</v>
      </c>
    </row>
    <row r="54" spans="37:38">
      <c r="AK54" s="37" t="s">
        <v>164</v>
      </c>
      <c r="AL54" s="32" t="s">
        <v>425</v>
      </c>
    </row>
    <row r="55" spans="37:38">
      <c r="AK55" s="37" t="s">
        <v>165</v>
      </c>
      <c r="AL55" s="32" t="s">
        <v>426</v>
      </c>
    </row>
    <row r="56" spans="37:38">
      <c r="AK56" s="37" t="s">
        <v>166</v>
      </c>
      <c r="AL56" s="32" t="s">
        <v>427</v>
      </c>
    </row>
    <row r="57" spans="37:38">
      <c r="AK57" s="37" t="s">
        <v>167</v>
      </c>
      <c r="AL57" s="32" t="s">
        <v>428</v>
      </c>
    </row>
    <row r="58" spans="37:38">
      <c r="AK58" s="37" t="s">
        <v>170</v>
      </c>
      <c r="AL58" s="32" t="s">
        <v>429</v>
      </c>
    </row>
    <row r="59" spans="37:38">
      <c r="AK59" s="37" t="s">
        <v>171</v>
      </c>
      <c r="AL59" s="32" t="s">
        <v>430</v>
      </c>
    </row>
    <row r="60" spans="37:38">
      <c r="AK60" s="37" t="s">
        <v>172</v>
      </c>
      <c r="AL60" s="32" t="s">
        <v>431</v>
      </c>
    </row>
    <row r="61" spans="37:38">
      <c r="AK61" s="37" t="s">
        <v>173</v>
      </c>
      <c r="AL61" s="32" t="s">
        <v>432</v>
      </c>
    </row>
    <row r="62" spans="37:38">
      <c r="AK62" s="37" t="s">
        <v>174</v>
      </c>
      <c r="AL62" s="32" t="s">
        <v>433</v>
      </c>
    </row>
    <row r="63" spans="37:38">
      <c r="AK63" s="37" t="s">
        <v>176</v>
      </c>
      <c r="AL63" s="32" t="s">
        <v>434</v>
      </c>
    </row>
    <row r="64" spans="37:38">
      <c r="AK64" s="37" t="s">
        <v>177</v>
      </c>
      <c r="AL64" s="32" t="s">
        <v>435</v>
      </c>
    </row>
    <row r="65" spans="1:38">
      <c r="AK65" s="37" t="s">
        <v>180</v>
      </c>
      <c r="AL65" s="32" t="s">
        <v>436</v>
      </c>
    </row>
    <row r="66" spans="1:38">
      <c r="AK66" s="37" t="s">
        <v>183</v>
      </c>
      <c r="AL66" s="32" t="s">
        <v>437</v>
      </c>
    </row>
    <row r="67" spans="1:38">
      <c r="AK67" s="37" t="s">
        <v>185</v>
      </c>
      <c r="AL67" s="32" t="s">
        <v>438</v>
      </c>
    </row>
    <row r="68" spans="1:38">
      <c r="AK68" s="37" t="s">
        <v>186</v>
      </c>
    </row>
    <row r="69" spans="1:38">
      <c r="AK69" s="37" t="s">
        <v>188</v>
      </c>
    </row>
    <row r="70" spans="1:38">
      <c r="AK70" s="37" t="s">
        <v>193</v>
      </c>
    </row>
    <row r="71" spans="1:38">
      <c r="AK71" s="37" t="s">
        <v>215</v>
      </c>
    </row>
    <row r="72" spans="1:38">
      <c r="AK72" s="37" t="s">
        <v>223</v>
      </c>
    </row>
    <row r="73" spans="1:38">
      <c r="AK73" s="37" t="s">
        <v>224</v>
      </c>
    </row>
    <row r="74" spans="1:38">
      <c r="AK74" s="37" t="s">
        <v>230</v>
      </c>
    </row>
    <row r="75" spans="1:38">
      <c r="AK75" s="37" t="s">
        <v>238</v>
      </c>
    </row>
    <row r="76" spans="1:38">
      <c r="AK76" s="37" t="s">
        <v>243</v>
      </c>
    </row>
    <row r="77" spans="1:38">
      <c r="AK77" s="37" t="s">
        <v>245</v>
      </c>
    </row>
    <row r="78" spans="1:38">
      <c r="AK78" s="37" t="s">
        <v>246</v>
      </c>
    </row>
    <row r="79" spans="1:38">
      <c r="AK79" s="37" t="s">
        <v>261</v>
      </c>
    </row>
    <row r="80" spans="1:38" s="33" customFormat="1" ht="57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9"/>
      <c r="AJ80" s="39"/>
      <c r="AK80" s="42" t="s">
        <v>279</v>
      </c>
    </row>
    <row r="81" spans="1:37" s="33" customForma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9"/>
      <c r="AJ81" s="39"/>
      <c r="AK81" s="37" t="s">
        <v>263</v>
      </c>
    </row>
    <row r="82" spans="1:37" s="33" customForma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9"/>
      <c r="AJ82" s="39"/>
      <c r="AK82" s="37" t="s">
        <v>264</v>
      </c>
    </row>
    <row r="83" spans="1:37" s="33" customForma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9"/>
      <c r="AJ83" s="39"/>
      <c r="AK83" s="37" t="s">
        <v>265</v>
      </c>
    </row>
    <row r="84" spans="1:37" s="33" customForma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9"/>
      <c r="AJ84" s="39"/>
      <c r="AK84" s="37" t="s">
        <v>266</v>
      </c>
    </row>
    <row r="85" spans="1:37" s="33" customForma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9"/>
      <c r="AJ85" s="39"/>
      <c r="AK85" s="37" t="s">
        <v>267</v>
      </c>
    </row>
    <row r="86" spans="1:37" s="33" customForma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9"/>
      <c r="AJ86" s="39"/>
      <c r="AK86" s="5"/>
    </row>
    <row r="87" spans="1:37" s="33" customForma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9"/>
      <c r="AJ87" s="39"/>
      <c r="AK87" s="5"/>
    </row>
    <row r="88" spans="1:37" s="33" customForma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9"/>
      <c r="AJ88" s="39"/>
      <c r="AK88" s="5"/>
    </row>
    <row r="89" spans="1:37" s="33" customForma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39"/>
      <c r="AJ89" s="39"/>
      <c r="AK89" s="5"/>
    </row>
  </sheetData>
  <sheetProtection formatCells="0" formatColumns="0" formatRows="0" insertColumns="0" insertRows="0" deleteColumns="0" deleteRows="0"/>
  <mergeCells count="150">
    <mergeCell ref="A1:AG1"/>
    <mergeCell ref="A18:AG18"/>
    <mergeCell ref="A19:AG19"/>
    <mergeCell ref="A20:AG20"/>
    <mergeCell ref="A21:B26"/>
    <mergeCell ref="A27:B28"/>
    <mergeCell ref="C27:AG28"/>
    <mergeCell ref="R10:S10"/>
    <mergeCell ref="A9:C9"/>
    <mergeCell ref="A6:C6"/>
    <mergeCell ref="A5:C5"/>
    <mergeCell ref="D5:H5"/>
    <mergeCell ref="D6:H6"/>
    <mergeCell ref="E2:G2"/>
    <mergeCell ref="H2:K2"/>
    <mergeCell ref="M2:N2"/>
    <mergeCell ref="O2:R2"/>
    <mergeCell ref="I5:AG5"/>
    <mergeCell ref="I6:AG6"/>
    <mergeCell ref="X3:AB3"/>
    <mergeCell ref="AC3:AG3"/>
    <mergeCell ref="X7:Y7"/>
    <mergeCell ref="Z7:AA7"/>
    <mergeCell ref="AB7:AC7"/>
    <mergeCell ref="E33:P33"/>
    <mergeCell ref="Q33:AG33"/>
    <mergeCell ref="E34:P34"/>
    <mergeCell ref="Q34:AG34"/>
    <mergeCell ref="A35:P35"/>
    <mergeCell ref="Q35:AG35"/>
    <mergeCell ref="A29:D29"/>
    <mergeCell ref="E29:P29"/>
    <mergeCell ref="Q29:AG29"/>
    <mergeCell ref="A30:P30"/>
    <mergeCell ref="Q30:AG30"/>
    <mergeCell ref="A31:D34"/>
    <mergeCell ref="E31:P31"/>
    <mergeCell ref="Q31:AG31"/>
    <mergeCell ref="E32:P32"/>
    <mergeCell ref="Q32:AG32"/>
    <mergeCell ref="A36:H36"/>
    <mergeCell ref="I36:L36"/>
    <mergeCell ref="M36:P36"/>
    <mergeCell ref="Q36:X36"/>
    <mergeCell ref="Y36:AG36"/>
    <mergeCell ref="A37:H40"/>
    <mergeCell ref="I37:P40"/>
    <mergeCell ref="Q37:X40"/>
    <mergeCell ref="Y37:AG40"/>
    <mergeCell ref="AD7:AE7"/>
    <mergeCell ref="AF7:AG7"/>
    <mergeCell ref="D8:E8"/>
    <mergeCell ref="F8:G8"/>
    <mergeCell ref="H8:I8"/>
    <mergeCell ref="J8:K8"/>
    <mergeCell ref="L8:M8"/>
    <mergeCell ref="L7:M7"/>
    <mergeCell ref="N7:O7"/>
    <mergeCell ref="P7:Q7"/>
    <mergeCell ref="R7:S7"/>
    <mergeCell ref="T7:U7"/>
    <mergeCell ref="V7:W7"/>
    <mergeCell ref="D7:E7"/>
    <mergeCell ref="F7:G7"/>
    <mergeCell ref="H7:I7"/>
    <mergeCell ref="J7:K7"/>
    <mergeCell ref="AD8:AE8"/>
    <mergeCell ref="AF8:AG8"/>
    <mergeCell ref="T8:U8"/>
    <mergeCell ref="V8:W8"/>
    <mergeCell ref="X8:Y8"/>
    <mergeCell ref="Z9:AA9"/>
    <mergeCell ref="D9:E9"/>
    <mergeCell ref="F9:G9"/>
    <mergeCell ref="H9:I9"/>
    <mergeCell ref="J9:K9"/>
    <mergeCell ref="L9:M9"/>
    <mergeCell ref="N9:O9"/>
    <mergeCell ref="N8:O8"/>
    <mergeCell ref="P8:Q8"/>
    <mergeCell ref="R8:S8"/>
    <mergeCell ref="J10:K10"/>
    <mergeCell ref="L10:M10"/>
    <mergeCell ref="N10:O10"/>
    <mergeCell ref="P10:Q10"/>
    <mergeCell ref="P9:Q9"/>
    <mergeCell ref="R9:S9"/>
    <mergeCell ref="T9:U9"/>
    <mergeCell ref="V9:W9"/>
    <mergeCell ref="X9:Y9"/>
    <mergeCell ref="AF10:AG10"/>
    <mergeCell ref="A7:C7"/>
    <mergeCell ref="A8:C8"/>
    <mergeCell ref="A10:C10"/>
    <mergeCell ref="A13:C13"/>
    <mergeCell ref="D13:F13"/>
    <mergeCell ref="T10:U10"/>
    <mergeCell ref="V10:W10"/>
    <mergeCell ref="X10:Y10"/>
    <mergeCell ref="Z10:AA10"/>
    <mergeCell ref="AB10:AC10"/>
    <mergeCell ref="Z8:AA8"/>
    <mergeCell ref="AB8:AC8"/>
    <mergeCell ref="G13:K13"/>
    <mergeCell ref="A11:C12"/>
    <mergeCell ref="D11:F12"/>
    <mergeCell ref="G11:K12"/>
    <mergeCell ref="AD10:AE10"/>
    <mergeCell ref="AB9:AC9"/>
    <mergeCell ref="AD9:AE9"/>
    <mergeCell ref="AF9:AG9"/>
    <mergeCell ref="D10:E10"/>
    <mergeCell ref="F10:G10"/>
    <mergeCell ref="H10:I10"/>
    <mergeCell ref="A14:F14"/>
    <mergeCell ref="G14:K14"/>
    <mergeCell ref="O14:AG15"/>
    <mergeCell ref="L12:N12"/>
    <mergeCell ref="O12:Q12"/>
    <mergeCell ref="R12:T12"/>
    <mergeCell ref="U12:W12"/>
    <mergeCell ref="L11:W11"/>
    <mergeCell ref="L13:N13"/>
    <mergeCell ref="O13:Q13"/>
    <mergeCell ref="R13:T13"/>
    <mergeCell ref="U13:W13"/>
    <mergeCell ref="S2:Y2"/>
    <mergeCell ref="Z2:AD2"/>
    <mergeCell ref="C21:U21"/>
    <mergeCell ref="V21:Y21"/>
    <mergeCell ref="Z21:AG21"/>
    <mergeCell ref="I17:P17"/>
    <mergeCell ref="Q17:X17"/>
    <mergeCell ref="Y17:AG17"/>
    <mergeCell ref="A16:H16"/>
    <mergeCell ref="I16:P16"/>
    <mergeCell ref="Q16:X16"/>
    <mergeCell ref="A17:H17"/>
    <mergeCell ref="Y16:AG16"/>
    <mergeCell ref="A15:F15"/>
    <mergeCell ref="A4:D4"/>
    <mergeCell ref="F4:I4"/>
    <mergeCell ref="AC4:AG4"/>
    <mergeCell ref="X4:AB4"/>
    <mergeCell ref="G15:K15"/>
    <mergeCell ref="L14:N15"/>
    <mergeCell ref="X11:AB12"/>
    <mergeCell ref="X13:AB13"/>
    <mergeCell ref="AC11:AG12"/>
    <mergeCell ref="AC13:AG13"/>
  </mergeCells>
  <phoneticPr fontId="35" type="noConversion"/>
  <dataValidations count="1">
    <dataValidation type="list" allowBlank="1" showInputMessage="1" showErrorMessage="1" sqref="E32:P34" xr:uid="{00000000-0002-0000-0900-000000000000}">
      <formula1>$AL$1:$AL$67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8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3"/>
  <sheetViews>
    <sheetView view="pageBreakPreview" zoomScaleSheetLayoutView="100" workbookViewId="0">
      <selection activeCell="C5" sqref="C5"/>
    </sheetView>
  </sheetViews>
  <sheetFormatPr defaultColWidth="9" defaultRowHeight="16.5"/>
  <cols>
    <col min="1" max="1" width="5.5" style="20" bestFit="1" customWidth="1"/>
    <col min="2" max="2" width="54.625" style="20" customWidth="1"/>
    <col min="3" max="3" width="23.875" style="60" customWidth="1"/>
    <col min="4" max="16384" width="9" style="20"/>
  </cols>
  <sheetData>
    <row r="1" spans="1:3">
      <c r="A1" s="546" t="s">
        <v>475</v>
      </c>
      <c r="B1" s="547"/>
      <c r="C1" s="332"/>
    </row>
    <row r="2" spans="1:3" s="57" customFormat="1">
      <c r="A2" s="55" t="s">
        <v>476</v>
      </c>
      <c r="B2" s="55" t="s">
        <v>472</v>
      </c>
      <c r="C2" s="56" t="s">
        <v>473</v>
      </c>
    </row>
    <row r="3" spans="1:3">
      <c r="A3" s="55">
        <v>1</v>
      </c>
      <c r="B3" s="58" t="s">
        <v>650</v>
      </c>
      <c r="C3" s="59">
        <f>118785-C4</f>
        <v>106907</v>
      </c>
    </row>
    <row r="4" spans="1:3">
      <c r="A4" s="55">
        <v>2</v>
      </c>
      <c r="B4" s="58" t="s">
        <v>637</v>
      </c>
      <c r="C4" s="59">
        <v>11878</v>
      </c>
    </row>
    <row r="5" spans="1:3">
      <c r="A5" s="55">
        <v>3</v>
      </c>
      <c r="B5" s="58"/>
      <c r="C5" s="59"/>
    </row>
    <row r="6" spans="1:3">
      <c r="A6" s="55">
        <v>4</v>
      </c>
      <c r="B6" s="58"/>
      <c r="C6" s="59"/>
    </row>
    <row r="7" spans="1:3">
      <c r="A7" s="55">
        <v>5</v>
      </c>
      <c r="B7" s="58"/>
      <c r="C7" s="59"/>
    </row>
    <row r="8" spans="1:3">
      <c r="A8" s="55">
        <v>6</v>
      </c>
      <c r="B8" s="58"/>
      <c r="C8" s="59"/>
    </row>
    <row r="9" spans="1:3">
      <c r="A9" s="55">
        <v>7</v>
      </c>
      <c r="B9" s="58"/>
      <c r="C9" s="59"/>
    </row>
    <row r="10" spans="1:3">
      <c r="A10" s="55">
        <v>8</v>
      </c>
      <c r="B10" s="58"/>
      <c r="C10" s="59"/>
    </row>
    <row r="11" spans="1:3">
      <c r="A11" s="55">
        <v>9</v>
      </c>
      <c r="B11" s="58"/>
      <c r="C11" s="59"/>
    </row>
    <row r="12" spans="1:3">
      <c r="A12" s="55">
        <v>10</v>
      </c>
      <c r="B12" s="58"/>
      <c r="C12" s="59"/>
    </row>
    <row r="13" spans="1:3">
      <c r="A13" s="546" t="s">
        <v>474</v>
      </c>
      <c r="B13" s="332"/>
      <c r="C13" s="61">
        <f>SUM(C3:C12)</f>
        <v>118785</v>
      </c>
    </row>
  </sheetData>
  <sheetProtection sheet="1" scenarios="1" formatCells="0" formatColumns="0" formatRows="0" insertColumns="0" insertRows="0" deleteColumns="0" deleteRows="0"/>
  <mergeCells count="2">
    <mergeCell ref="A13:B13"/>
    <mergeCell ref="A1:C1"/>
  </mergeCells>
  <phoneticPr fontId="35" type="noConversion"/>
  <printOptions horizontalCentered="1"/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9"/>
  <sheetViews>
    <sheetView view="pageBreakPreview" zoomScaleSheetLayoutView="100" workbookViewId="0">
      <selection activeCell="E14" sqref="E14"/>
    </sheetView>
  </sheetViews>
  <sheetFormatPr defaultColWidth="9" defaultRowHeight="16.5"/>
  <cols>
    <col min="1" max="1" width="5.875" style="67" customWidth="1"/>
    <col min="2" max="2" width="14.5" style="67" customWidth="1"/>
    <col min="3" max="3" width="23" style="67" customWidth="1"/>
    <col min="4" max="4" width="12.875" style="67" bestFit="1" customWidth="1"/>
    <col min="5" max="5" width="9" style="67"/>
    <col min="6" max="6" width="30" style="67" customWidth="1"/>
    <col min="7" max="7" width="6.125" style="67" customWidth="1"/>
    <col min="8" max="8" width="7.125" style="67" customWidth="1"/>
    <col min="9" max="9" width="6.625" style="67" bestFit="1" customWidth="1"/>
    <col min="10" max="11" width="5.875" style="67" bestFit="1" customWidth="1"/>
    <col min="12" max="15" width="6.625" style="67" bestFit="1" customWidth="1"/>
    <col min="16" max="16384" width="9" style="67"/>
  </cols>
  <sheetData>
    <row r="1" spans="1:16">
      <c r="A1" s="549" t="str">
        <f>'預算-請購(修)'!$A$1:$AG$1</f>
        <v>彰化縣彰化市民生國民小學</v>
      </c>
      <c r="B1" s="261"/>
      <c r="C1" s="261"/>
      <c r="D1" s="261"/>
      <c r="E1" s="261"/>
      <c r="F1" s="261"/>
    </row>
    <row r="2" spans="1:16">
      <c r="A2" s="549" t="s">
        <v>489</v>
      </c>
      <c r="B2" s="261"/>
      <c r="C2" s="261"/>
      <c r="D2" s="261"/>
      <c r="E2" s="261"/>
      <c r="F2" s="261"/>
    </row>
    <row r="3" spans="1:16">
      <c r="C3" s="70"/>
      <c r="D3" s="552" t="s">
        <v>726</v>
      </c>
      <c r="E3" s="553"/>
      <c r="F3" s="68" t="s">
        <v>488</v>
      </c>
    </row>
    <row r="4" spans="1:16" ht="19.5">
      <c r="A4" s="554" t="s">
        <v>727</v>
      </c>
      <c r="B4" s="554"/>
      <c r="C4" s="554"/>
      <c r="D4" s="105" t="s">
        <v>477</v>
      </c>
      <c r="E4" s="556">
        <f>D16</f>
        <v>5871</v>
      </c>
      <c r="F4" s="557"/>
    </row>
    <row r="5" spans="1:16" ht="19.5">
      <c r="A5" s="555" t="s">
        <v>491</v>
      </c>
      <c r="B5" s="555"/>
      <c r="C5" s="555"/>
      <c r="D5" s="555" t="s">
        <v>478</v>
      </c>
      <c r="E5" s="555" t="s">
        <v>479</v>
      </c>
      <c r="F5" s="555" t="s">
        <v>480</v>
      </c>
    </row>
    <row r="6" spans="1:16" ht="19.5">
      <c r="A6" s="555" t="s">
        <v>481</v>
      </c>
      <c r="B6" s="555" t="s">
        <v>482</v>
      </c>
      <c r="C6" s="62" t="s">
        <v>483</v>
      </c>
      <c r="D6" s="555"/>
      <c r="E6" s="555"/>
      <c r="F6" s="555"/>
      <c r="J6" s="101" t="s">
        <v>525</v>
      </c>
      <c r="K6" s="101" t="s">
        <v>525</v>
      </c>
    </row>
    <row r="7" spans="1:16" ht="19.5">
      <c r="A7" s="555"/>
      <c r="B7" s="555"/>
      <c r="C7" s="62" t="s">
        <v>484</v>
      </c>
      <c r="D7" s="555"/>
      <c r="E7" s="555"/>
      <c r="F7" s="555"/>
      <c r="H7" s="91" t="s">
        <v>518</v>
      </c>
      <c r="I7" s="91"/>
      <c r="J7" s="101" t="s">
        <v>526</v>
      </c>
      <c r="K7" s="101" t="s">
        <v>527</v>
      </c>
      <c r="L7" s="91"/>
      <c r="M7" s="93" t="s">
        <v>522</v>
      </c>
      <c r="N7" s="93" t="s">
        <v>523</v>
      </c>
      <c r="O7" s="93" t="s">
        <v>524</v>
      </c>
    </row>
    <row r="8" spans="1:16">
      <c r="A8" s="63">
        <v>1</v>
      </c>
      <c r="B8" s="72" t="s">
        <v>559</v>
      </c>
      <c r="C8" s="72" t="s">
        <v>725</v>
      </c>
      <c r="D8" s="187">
        <v>5576</v>
      </c>
      <c r="E8" s="64"/>
      <c r="F8" s="548" t="s">
        <v>485</v>
      </c>
      <c r="G8" s="90"/>
      <c r="H8" s="94" t="s">
        <v>519</v>
      </c>
      <c r="I8" s="94">
        <v>22660</v>
      </c>
      <c r="J8" s="102">
        <v>360</v>
      </c>
      <c r="K8" s="102">
        <v>561</v>
      </c>
      <c r="L8" s="95">
        <v>21739</v>
      </c>
      <c r="M8" s="97">
        <f>$D$8/3</f>
        <v>1858.6666666666667</v>
      </c>
      <c r="N8" s="99">
        <f>L8-M8</f>
        <v>19880.333333333332</v>
      </c>
      <c r="O8" s="92">
        <f>SUM(M8:N8)</f>
        <v>21739</v>
      </c>
    </row>
    <row r="9" spans="1:16">
      <c r="A9" s="63">
        <v>2</v>
      </c>
      <c r="B9" s="72" t="s">
        <v>729</v>
      </c>
      <c r="C9" s="72" t="s">
        <v>728</v>
      </c>
      <c r="D9" s="188">
        <f>5871-D8</f>
        <v>295</v>
      </c>
      <c r="E9" s="64"/>
      <c r="F9" s="548"/>
      <c r="G9" s="90"/>
      <c r="H9" s="94" t="s">
        <v>520</v>
      </c>
      <c r="I9" s="94">
        <v>22660</v>
      </c>
      <c r="J9" s="102">
        <v>360</v>
      </c>
      <c r="K9" s="102">
        <v>240</v>
      </c>
      <c r="L9" s="95">
        <v>22060</v>
      </c>
      <c r="M9" s="97">
        <f t="shared" ref="M9:M13" si="0">$D$8/3</f>
        <v>1858.6666666666667</v>
      </c>
      <c r="N9" s="99">
        <f t="shared" ref="N9:N13" si="1">L9-M9</f>
        <v>20201.333333333332</v>
      </c>
      <c r="O9" s="92">
        <f t="shared" ref="O9:O13" si="2">SUM(M9:N9)</f>
        <v>22060</v>
      </c>
    </row>
    <row r="10" spans="1:16">
      <c r="A10" s="186">
        <v>3</v>
      </c>
      <c r="B10" s="72"/>
      <c r="C10" s="72"/>
      <c r="D10" s="188"/>
      <c r="E10" s="64"/>
      <c r="F10" s="548"/>
      <c r="G10" s="90"/>
      <c r="H10" s="94"/>
      <c r="I10" s="94"/>
      <c r="J10" s="102"/>
      <c r="K10" s="102"/>
      <c r="L10" s="95"/>
      <c r="M10" s="97"/>
      <c r="N10" s="99"/>
      <c r="O10" s="92"/>
    </row>
    <row r="11" spans="1:16">
      <c r="A11" s="186">
        <v>4</v>
      </c>
      <c r="B11" s="72"/>
      <c r="C11" s="72"/>
      <c r="D11" s="188"/>
      <c r="E11" s="64"/>
      <c r="F11" s="548"/>
      <c r="G11" s="90"/>
      <c r="H11" s="94"/>
      <c r="I11" s="94"/>
      <c r="J11" s="102"/>
      <c r="K11" s="102"/>
      <c r="L11" s="95"/>
      <c r="M11" s="97"/>
      <c r="N11" s="99"/>
      <c r="O11" s="92"/>
    </row>
    <row r="12" spans="1:16">
      <c r="A12" s="186">
        <v>5</v>
      </c>
      <c r="B12" s="72"/>
      <c r="C12" s="72"/>
      <c r="D12" s="188"/>
      <c r="E12" s="64"/>
      <c r="F12" s="548"/>
      <c r="G12" s="90"/>
      <c r="H12" s="94"/>
      <c r="I12" s="94"/>
      <c r="J12" s="102"/>
      <c r="K12" s="102"/>
      <c r="L12" s="95"/>
      <c r="M12" s="97"/>
      <c r="N12" s="99"/>
      <c r="O12" s="92"/>
    </row>
    <row r="13" spans="1:16">
      <c r="A13" s="186">
        <v>6</v>
      </c>
      <c r="B13" s="72"/>
      <c r="C13" s="64"/>
      <c r="D13" s="187"/>
      <c r="E13" s="64"/>
      <c r="F13" s="548"/>
      <c r="H13" s="94" t="s">
        <v>521</v>
      </c>
      <c r="I13" s="94">
        <v>22660</v>
      </c>
      <c r="J13" s="102">
        <v>360</v>
      </c>
      <c r="K13" s="102">
        <v>240</v>
      </c>
      <c r="L13" s="95">
        <v>22060</v>
      </c>
      <c r="M13" s="97">
        <f t="shared" si="0"/>
        <v>1858.6666666666667</v>
      </c>
      <c r="N13" s="99">
        <f t="shared" si="1"/>
        <v>20201.333333333332</v>
      </c>
      <c r="O13" s="92">
        <f t="shared" si="2"/>
        <v>22060</v>
      </c>
    </row>
    <row r="14" spans="1:16">
      <c r="A14" s="186">
        <v>7</v>
      </c>
      <c r="B14" s="72"/>
      <c r="C14" s="69"/>
      <c r="D14" s="189"/>
      <c r="E14" s="69"/>
      <c r="F14" s="548"/>
      <c r="H14" s="91"/>
      <c r="I14" s="91"/>
      <c r="J14" s="103"/>
      <c r="K14" s="103"/>
      <c r="L14" s="91"/>
      <c r="M14" s="98">
        <f t="shared" ref="M14:N14" si="3">SUM(M8:M13)</f>
        <v>5576</v>
      </c>
      <c r="N14" s="100">
        <f t="shared" si="3"/>
        <v>60283</v>
      </c>
      <c r="O14" s="96">
        <f>SUM(M14:N14)</f>
        <v>65859</v>
      </c>
    </row>
    <row r="15" spans="1:16">
      <c r="A15" s="186">
        <v>8</v>
      </c>
      <c r="B15" s="64"/>
      <c r="C15" s="64"/>
      <c r="D15" s="89"/>
      <c r="E15" s="69"/>
      <c r="F15" s="548"/>
      <c r="H15" s="91"/>
      <c r="I15" s="91"/>
      <c r="J15" s="103">
        <f>SUM(J8:J13)</f>
        <v>1080</v>
      </c>
      <c r="K15" s="103">
        <f>SUM(K8:K13)</f>
        <v>1041</v>
      </c>
      <c r="L15" s="91"/>
      <c r="M15" s="98">
        <f>SUM(M8:M13)</f>
        <v>5576</v>
      </c>
      <c r="N15" s="104">
        <f>N14+J15+K15</f>
        <v>62404</v>
      </c>
      <c r="O15" s="96">
        <f>SUM(M15:N15)</f>
        <v>67980</v>
      </c>
    </row>
    <row r="16" spans="1:16">
      <c r="A16" s="63" t="s">
        <v>490</v>
      </c>
      <c r="B16" s="64"/>
      <c r="C16" s="64"/>
      <c r="D16" s="88">
        <f>SUM(D8:D15)</f>
        <v>5871</v>
      </c>
      <c r="E16" s="64"/>
      <c r="F16" s="69"/>
      <c r="P16" s="67">
        <v>67980</v>
      </c>
    </row>
    <row r="17" spans="1:6" s="66" customFormat="1" ht="26.25" customHeight="1">
      <c r="A17" s="66" t="s">
        <v>486</v>
      </c>
      <c r="C17" s="71" t="s">
        <v>487</v>
      </c>
      <c r="E17" s="71"/>
      <c r="F17" s="66" t="s">
        <v>493</v>
      </c>
    </row>
    <row r="18" spans="1:6" ht="19.5">
      <c r="A18" s="65"/>
      <c r="B18" s="65"/>
      <c r="C18" s="65"/>
      <c r="D18" s="65"/>
      <c r="E18" s="65"/>
    </row>
    <row r="19" spans="1:6" ht="79.5" customHeight="1">
      <c r="A19" s="550" t="s">
        <v>492</v>
      </c>
      <c r="B19" s="551"/>
      <c r="C19" s="551"/>
      <c r="D19" s="551"/>
      <c r="E19" s="551"/>
      <c r="F19" s="551"/>
    </row>
  </sheetData>
  <mergeCells count="13">
    <mergeCell ref="F8:F15"/>
    <mergeCell ref="A2:F2"/>
    <mergeCell ref="A1:F1"/>
    <mergeCell ref="A19:F19"/>
    <mergeCell ref="D3:E3"/>
    <mergeCell ref="A4:C4"/>
    <mergeCell ref="A5:C5"/>
    <mergeCell ref="D5:D7"/>
    <mergeCell ref="E5:E7"/>
    <mergeCell ref="F5:F7"/>
    <mergeCell ref="A6:A7"/>
    <mergeCell ref="B6:B7"/>
    <mergeCell ref="E4:F4"/>
  </mergeCells>
  <phoneticPr fontId="35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33"/>
  <sheetViews>
    <sheetView showZeros="0" view="pageBreakPreview" zoomScaleSheetLayoutView="100" workbookViewId="0">
      <selection activeCell="E8" sqref="E8"/>
    </sheetView>
  </sheetViews>
  <sheetFormatPr defaultColWidth="9" defaultRowHeight="16.5"/>
  <cols>
    <col min="1" max="1" width="5.875" style="154" customWidth="1"/>
    <col min="2" max="2" width="12.875" style="154" customWidth="1"/>
    <col min="3" max="3" width="19.875" style="154" customWidth="1"/>
    <col min="4" max="4" width="11.875" style="154" customWidth="1"/>
    <col min="5" max="5" width="16.125" style="154" customWidth="1"/>
    <col min="6" max="6" width="28.375" style="154" customWidth="1"/>
    <col min="7" max="7" width="6.125" style="154" customWidth="1"/>
    <col min="8" max="8" width="7.125" style="154" hidden="1" customWidth="1"/>
    <col min="9" max="9" width="6.625" style="154" hidden="1" customWidth="1"/>
    <col min="10" max="11" width="5.875" style="154" hidden="1" customWidth="1"/>
    <col min="12" max="15" width="6.625" style="154" hidden="1" customWidth="1"/>
    <col min="16" max="16" width="0" style="154" hidden="1" customWidth="1"/>
    <col min="17" max="16384" width="9" style="154"/>
  </cols>
  <sheetData>
    <row r="1" spans="1:16">
      <c r="A1" s="563" t="str">
        <f>'預算-請購(修)'!$A$1:$AG$1</f>
        <v>彰化縣彰化市民生國民小學</v>
      </c>
      <c r="B1" s="564"/>
      <c r="C1" s="564"/>
      <c r="D1" s="564"/>
      <c r="E1" s="564"/>
      <c r="F1" s="564"/>
    </row>
    <row r="2" spans="1:16">
      <c r="A2" s="563" t="s">
        <v>528</v>
      </c>
      <c r="B2" s="564"/>
      <c r="C2" s="564"/>
      <c r="D2" s="564"/>
      <c r="E2" s="564"/>
      <c r="F2" s="564"/>
    </row>
    <row r="3" spans="1:16">
      <c r="A3" s="154" t="s">
        <v>531</v>
      </c>
      <c r="C3" s="155"/>
      <c r="D3" s="565" t="s">
        <v>649</v>
      </c>
      <c r="E3" s="334"/>
      <c r="F3" s="156" t="s">
        <v>488</v>
      </c>
    </row>
    <row r="4" spans="1:16" ht="19.5">
      <c r="A4" s="566" t="s">
        <v>557</v>
      </c>
      <c r="B4" s="566"/>
      <c r="C4" s="566"/>
      <c r="D4" s="157" t="s">
        <v>477</v>
      </c>
      <c r="E4" s="561">
        <f>E13</f>
        <v>26000</v>
      </c>
      <c r="F4" s="562"/>
    </row>
    <row r="5" spans="1:16" ht="39">
      <c r="A5" s="558" t="s">
        <v>529</v>
      </c>
      <c r="B5" s="559"/>
      <c r="C5" s="560"/>
      <c r="D5" s="158" t="s">
        <v>530</v>
      </c>
      <c r="E5" s="158" t="s">
        <v>641</v>
      </c>
      <c r="F5" s="158" t="s">
        <v>480</v>
      </c>
    </row>
    <row r="6" spans="1:16" ht="19.5">
      <c r="A6" s="572" t="s">
        <v>647</v>
      </c>
      <c r="B6" s="573"/>
      <c r="C6" s="574"/>
      <c r="D6" s="180">
        <f>IF(E6=0,"",E6/$E$13)</f>
        <v>0.53846153846153844</v>
      </c>
      <c r="E6" s="159">
        <v>14000</v>
      </c>
      <c r="F6" s="567" t="s">
        <v>485</v>
      </c>
      <c r="J6" s="160" t="s">
        <v>525</v>
      </c>
      <c r="K6" s="160" t="s">
        <v>525</v>
      </c>
    </row>
    <row r="7" spans="1:16" ht="19.5">
      <c r="A7" s="572" t="s">
        <v>648</v>
      </c>
      <c r="B7" s="573"/>
      <c r="C7" s="576"/>
      <c r="D7" s="180">
        <f>IF(E7=0,"",E7/$E$13)</f>
        <v>0.46153846153846156</v>
      </c>
      <c r="E7" s="159">
        <v>12000</v>
      </c>
      <c r="F7" s="568"/>
      <c r="H7" s="161" t="s">
        <v>518</v>
      </c>
      <c r="I7" s="161"/>
      <c r="J7" s="160" t="s">
        <v>526</v>
      </c>
      <c r="K7" s="160" t="s">
        <v>527</v>
      </c>
      <c r="L7" s="161"/>
      <c r="M7" s="162" t="s">
        <v>522</v>
      </c>
      <c r="N7" s="162" t="s">
        <v>523</v>
      </c>
      <c r="O7" s="162" t="s">
        <v>524</v>
      </c>
    </row>
    <row r="8" spans="1:16" ht="19.5" customHeight="1">
      <c r="A8" s="572"/>
      <c r="B8" s="573"/>
      <c r="C8" s="576"/>
      <c r="D8" s="180" t="str">
        <f>IF(E8=0,"",E8/$E$13)</f>
        <v/>
      </c>
      <c r="E8" s="163"/>
      <c r="F8" s="568"/>
      <c r="G8" s="164"/>
      <c r="H8" s="94" t="s">
        <v>519</v>
      </c>
      <c r="I8" s="94">
        <v>22660</v>
      </c>
      <c r="J8" s="102">
        <v>360</v>
      </c>
      <c r="K8" s="102">
        <v>561</v>
      </c>
      <c r="L8" s="165">
        <v>21739</v>
      </c>
      <c r="M8" s="166" t="e">
        <f>$D$8/3</f>
        <v>#VALUE!</v>
      </c>
      <c r="N8" s="167" t="e">
        <f>L8-M8</f>
        <v>#VALUE!</v>
      </c>
      <c r="O8" s="168" t="e">
        <f>SUM(M8:N8)</f>
        <v>#VALUE!</v>
      </c>
    </row>
    <row r="9" spans="1:16" ht="19.5">
      <c r="A9" s="572"/>
      <c r="B9" s="573"/>
      <c r="C9" s="576"/>
      <c r="D9" s="180" t="str">
        <f>IF(E9=0,"",E9/$E$13)</f>
        <v/>
      </c>
      <c r="E9" s="163"/>
      <c r="F9" s="568"/>
      <c r="G9" s="164"/>
      <c r="H9" s="94" t="s">
        <v>520</v>
      </c>
      <c r="I9" s="94">
        <v>22660</v>
      </c>
      <c r="J9" s="102">
        <v>360</v>
      </c>
      <c r="K9" s="102">
        <v>240</v>
      </c>
      <c r="L9" s="165">
        <v>22060</v>
      </c>
      <c r="M9" s="166" t="e">
        <f t="shared" ref="M9:M10" si="0">$D$8/3</f>
        <v>#VALUE!</v>
      </c>
      <c r="N9" s="167" t="e">
        <f t="shared" ref="N9:N10" si="1">L9-M9</f>
        <v>#VALUE!</v>
      </c>
      <c r="O9" s="168" t="e">
        <f t="shared" ref="O9:O10" si="2">SUM(M9:N9)</f>
        <v>#VALUE!</v>
      </c>
    </row>
    <row r="10" spans="1:16" ht="19.5">
      <c r="A10" s="572"/>
      <c r="B10" s="573"/>
      <c r="C10" s="576"/>
      <c r="D10" s="180" t="str">
        <f>IF(E10=0,"",E10/$E$13)</f>
        <v/>
      </c>
      <c r="E10" s="163"/>
      <c r="F10" s="568"/>
      <c r="H10" s="94" t="s">
        <v>521</v>
      </c>
      <c r="I10" s="94">
        <v>22660</v>
      </c>
      <c r="J10" s="102">
        <v>360</v>
      </c>
      <c r="K10" s="102">
        <v>240</v>
      </c>
      <c r="L10" s="165">
        <v>22060</v>
      </c>
      <c r="M10" s="166" t="e">
        <f t="shared" si="0"/>
        <v>#VALUE!</v>
      </c>
      <c r="N10" s="167" t="e">
        <f t="shared" si="1"/>
        <v>#VALUE!</v>
      </c>
      <c r="O10" s="168" t="e">
        <f t="shared" si="2"/>
        <v>#VALUE!</v>
      </c>
    </row>
    <row r="11" spans="1:16" ht="19.5">
      <c r="A11" s="572"/>
      <c r="B11" s="577"/>
      <c r="C11" s="578"/>
      <c r="D11" s="180" t="str">
        <f t="shared" ref="D11" si="3">IF(E11=0,"",E11/$E$13)</f>
        <v/>
      </c>
      <c r="E11" s="169"/>
      <c r="F11" s="568"/>
      <c r="H11" s="161"/>
      <c r="I11" s="161"/>
      <c r="J11" s="170"/>
      <c r="K11" s="170"/>
      <c r="L11" s="161"/>
      <c r="M11" s="171" t="e">
        <f t="shared" ref="M11:N11" si="4">SUM(M8:M10)</f>
        <v>#VALUE!</v>
      </c>
      <c r="N11" s="172" t="e">
        <f t="shared" si="4"/>
        <v>#VALUE!</v>
      </c>
      <c r="O11" s="173" t="e">
        <f>SUM(M11:N11)</f>
        <v>#VALUE!</v>
      </c>
    </row>
    <row r="12" spans="1:16" ht="19.5">
      <c r="A12" s="572"/>
      <c r="B12" s="573"/>
      <c r="C12" s="576"/>
      <c r="D12" s="180" t="str">
        <f>IF(E12=0,"",E12/$E$13)</f>
        <v/>
      </c>
      <c r="E12" s="169"/>
      <c r="F12" s="569"/>
      <c r="H12" s="161"/>
      <c r="I12" s="161"/>
      <c r="J12" s="170">
        <f>SUM(J8:J10)</f>
        <v>1080</v>
      </c>
      <c r="K12" s="170">
        <f>SUM(K8:K10)</f>
        <v>1041</v>
      </c>
      <c r="L12" s="161"/>
      <c r="M12" s="171" t="e">
        <f>SUM(M8:M10)</f>
        <v>#VALUE!</v>
      </c>
      <c r="N12" s="174" t="e">
        <f>N11+J12+K12</f>
        <v>#VALUE!</v>
      </c>
      <c r="O12" s="173" t="e">
        <f>SUM(M12:N12)</f>
        <v>#VALUE!</v>
      </c>
    </row>
    <row r="13" spans="1:16" ht="19.5">
      <c r="A13" s="575" t="s">
        <v>490</v>
      </c>
      <c r="B13" s="547"/>
      <c r="C13" s="332"/>
      <c r="D13" s="181">
        <f>IF(E13="","",E13/$E$13)</f>
        <v>1</v>
      </c>
      <c r="E13" s="182">
        <f>IF(SUM(E6:E12)=0,"",SUM(E6:E12))</f>
        <v>26000</v>
      </c>
      <c r="F13" s="175"/>
      <c r="P13" s="154">
        <v>67980</v>
      </c>
    </row>
    <row r="14" spans="1:16" s="176" customFormat="1" ht="26.25" customHeight="1">
      <c r="A14" s="176" t="s">
        <v>486</v>
      </c>
      <c r="C14" s="177" t="s">
        <v>487</v>
      </c>
      <c r="E14" s="178"/>
      <c r="F14" s="176" t="s">
        <v>493</v>
      </c>
    </row>
    <row r="15" spans="1:16" ht="19.5">
      <c r="A15" s="179"/>
      <c r="B15" s="179"/>
      <c r="C15" s="179"/>
      <c r="D15" s="179"/>
      <c r="E15" s="179"/>
    </row>
    <row r="16" spans="1:16" ht="79.5" customHeight="1">
      <c r="A16" s="579" t="s">
        <v>492</v>
      </c>
      <c r="B16" s="580"/>
      <c r="C16" s="580"/>
      <c r="D16" s="580"/>
      <c r="E16" s="580"/>
      <c r="F16" s="580"/>
    </row>
    <row r="18" spans="1:6">
      <c r="A18" s="563" t="str">
        <f>A1</f>
        <v>彰化縣彰化市民生國民小學</v>
      </c>
      <c r="B18" s="564"/>
      <c r="C18" s="564"/>
      <c r="D18" s="564"/>
      <c r="E18" s="564"/>
      <c r="F18" s="564"/>
    </row>
    <row r="19" spans="1:6">
      <c r="A19" s="563" t="s">
        <v>528</v>
      </c>
      <c r="B19" s="564"/>
      <c r="C19" s="564"/>
      <c r="D19" s="564"/>
      <c r="E19" s="564"/>
      <c r="F19" s="564"/>
    </row>
    <row r="20" spans="1:6">
      <c r="A20" s="154" t="s">
        <v>532</v>
      </c>
      <c r="C20" s="155">
        <f>C3</f>
        <v>0</v>
      </c>
      <c r="D20" s="570" t="str">
        <f>D3</f>
        <v>113年10月30日</v>
      </c>
      <c r="E20" s="571"/>
      <c r="F20" s="156" t="s">
        <v>488</v>
      </c>
    </row>
    <row r="21" spans="1:6" ht="19.5">
      <c r="A21" s="566" t="str">
        <f>A4</f>
        <v>所屬年度月份：   年度  月份</v>
      </c>
      <c r="B21" s="566"/>
      <c r="C21" s="566"/>
      <c r="D21" s="157" t="s">
        <v>477</v>
      </c>
      <c r="E21" s="561">
        <f>E4</f>
        <v>26000</v>
      </c>
      <c r="F21" s="562"/>
    </row>
    <row r="22" spans="1:6" ht="39">
      <c r="A22" s="558" t="s">
        <v>529</v>
      </c>
      <c r="B22" s="559"/>
      <c r="C22" s="560"/>
      <c r="D22" s="158" t="s">
        <v>530</v>
      </c>
      <c r="E22" s="158" t="s">
        <v>641</v>
      </c>
      <c r="F22" s="158" t="s">
        <v>480</v>
      </c>
    </row>
    <row r="23" spans="1:6" ht="19.5">
      <c r="A23" s="581" t="str">
        <f t="shared" ref="A23:A28" si="5">A6</f>
        <v>民生國小</v>
      </c>
      <c r="B23" s="582"/>
      <c r="C23" s="583"/>
      <c r="D23" s="180">
        <f>D6</f>
        <v>0.53846153846153844</v>
      </c>
      <c r="E23" s="183">
        <f>E6</f>
        <v>14000</v>
      </c>
      <c r="F23" s="567" t="str">
        <f>F6</f>
        <v>原始憑證    張，黏附於支出憑證簿第  冊第        號</v>
      </c>
    </row>
    <row r="24" spans="1:6" ht="19.5">
      <c r="A24" s="581" t="str">
        <f t="shared" si="5"/>
        <v>民生國小家長會</v>
      </c>
      <c r="B24" s="582"/>
      <c r="C24" s="583"/>
      <c r="D24" s="180">
        <f t="shared" ref="D24:E28" si="6">D7</f>
        <v>0.46153846153846156</v>
      </c>
      <c r="E24" s="183">
        <f t="shared" si="6"/>
        <v>12000</v>
      </c>
      <c r="F24" s="568"/>
    </row>
    <row r="25" spans="1:6" ht="19.5">
      <c r="A25" s="581">
        <f t="shared" si="5"/>
        <v>0</v>
      </c>
      <c r="B25" s="582"/>
      <c r="C25" s="583"/>
      <c r="D25" s="180" t="str">
        <f t="shared" si="6"/>
        <v/>
      </c>
      <c r="E25" s="184">
        <f t="shared" si="6"/>
        <v>0</v>
      </c>
      <c r="F25" s="568"/>
    </row>
    <row r="26" spans="1:6" ht="19.5">
      <c r="A26" s="581">
        <f t="shared" si="5"/>
        <v>0</v>
      </c>
      <c r="B26" s="582"/>
      <c r="C26" s="583"/>
      <c r="D26" s="180" t="str">
        <f t="shared" si="6"/>
        <v/>
      </c>
      <c r="E26" s="184">
        <f t="shared" si="6"/>
        <v>0</v>
      </c>
      <c r="F26" s="568"/>
    </row>
    <row r="27" spans="1:6" ht="19.5">
      <c r="A27" s="581">
        <f t="shared" si="5"/>
        <v>0</v>
      </c>
      <c r="B27" s="582"/>
      <c r="C27" s="583"/>
      <c r="D27" s="180" t="str">
        <f t="shared" si="6"/>
        <v/>
      </c>
      <c r="E27" s="184">
        <f t="shared" si="6"/>
        <v>0</v>
      </c>
      <c r="F27" s="568"/>
    </row>
    <row r="28" spans="1:6" ht="19.5">
      <c r="A28" s="581">
        <f t="shared" si="5"/>
        <v>0</v>
      </c>
      <c r="B28" s="584"/>
      <c r="C28" s="585"/>
      <c r="D28" s="180" t="str">
        <f t="shared" si="6"/>
        <v/>
      </c>
      <c r="E28" s="185">
        <f t="shared" si="6"/>
        <v>0</v>
      </c>
      <c r="F28" s="568"/>
    </row>
    <row r="29" spans="1:6" ht="19.5">
      <c r="A29" s="581">
        <f t="shared" ref="A29" si="7">A12</f>
        <v>0</v>
      </c>
      <c r="B29" s="582"/>
      <c r="C29" s="583"/>
      <c r="D29" s="180" t="str">
        <f t="shared" ref="D29:E30" si="8">D12</f>
        <v/>
      </c>
      <c r="E29" s="185">
        <f t="shared" si="8"/>
        <v>0</v>
      </c>
      <c r="F29" s="569"/>
    </row>
    <row r="30" spans="1:6" ht="19.5">
      <c r="A30" s="575" t="s">
        <v>490</v>
      </c>
      <c r="B30" s="547"/>
      <c r="C30" s="332"/>
      <c r="D30" s="180">
        <f t="shared" si="8"/>
        <v>1</v>
      </c>
      <c r="E30" s="182">
        <f t="shared" si="8"/>
        <v>26000</v>
      </c>
      <c r="F30" s="175"/>
    </row>
    <row r="31" spans="1:6" ht="19.5">
      <c r="A31" s="176" t="s">
        <v>486</v>
      </c>
      <c r="B31" s="176"/>
      <c r="C31" s="177" t="s">
        <v>487</v>
      </c>
      <c r="D31" s="176"/>
      <c r="E31" s="178"/>
      <c r="F31" s="176" t="s">
        <v>493</v>
      </c>
    </row>
    <row r="32" spans="1:6" ht="19.5">
      <c r="A32" s="179"/>
      <c r="B32" s="179"/>
      <c r="C32" s="179"/>
      <c r="D32" s="179"/>
      <c r="E32" s="179"/>
    </row>
    <row r="33" spans="1:6" ht="66" customHeight="1">
      <c r="A33" s="579" t="s">
        <v>492</v>
      </c>
      <c r="B33" s="580"/>
      <c r="C33" s="580"/>
      <c r="D33" s="580"/>
      <c r="E33" s="580"/>
      <c r="F33" s="580"/>
    </row>
  </sheetData>
  <sheetProtection sheet="1" objects="1" scenarios="1"/>
  <mergeCells count="32">
    <mergeCell ref="A30:C30"/>
    <mergeCell ref="A33:F33"/>
    <mergeCell ref="A22:C22"/>
    <mergeCell ref="A23:C23"/>
    <mergeCell ref="F23:F29"/>
    <mergeCell ref="A24:C24"/>
    <mergeCell ref="A25:C25"/>
    <mergeCell ref="A26:C26"/>
    <mergeCell ref="A27:C27"/>
    <mergeCell ref="A28:C28"/>
    <mergeCell ref="A29:C29"/>
    <mergeCell ref="F6:F12"/>
    <mergeCell ref="A18:F18"/>
    <mergeCell ref="A19:F19"/>
    <mergeCell ref="D20:E20"/>
    <mergeCell ref="A21:C21"/>
    <mergeCell ref="E21:F21"/>
    <mergeCell ref="A6:C6"/>
    <mergeCell ref="A13:C13"/>
    <mergeCell ref="A12:C12"/>
    <mergeCell ref="A11:C11"/>
    <mergeCell ref="A10:C10"/>
    <mergeCell ref="A9:C9"/>
    <mergeCell ref="A8:C8"/>
    <mergeCell ref="A7:C7"/>
    <mergeCell ref="A16:F16"/>
    <mergeCell ref="A5:C5"/>
    <mergeCell ref="E4:F4"/>
    <mergeCell ref="A1:F1"/>
    <mergeCell ref="A2:F2"/>
    <mergeCell ref="D3:E3"/>
    <mergeCell ref="A4:C4"/>
  </mergeCells>
  <phoneticPr fontId="35" type="noConversion"/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W1048576"/>
  <sheetViews>
    <sheetView view="pageBreakPreview" zoomScaleSheetLayoutView="100" workbookViewId="0">
      <selection activeCell="A3" sqref="A3"/>
    </sheetView>
  </sheetViews>
  <sheetFormatPr defaultColWidth="9" defaultRowHeight="16.5" customHeight="1"/>
  <cols>
    <col min="1" max="1" width="27.625" style="111" customWidth="1"/>
    <col min="2" max="2" width="11.625" style="111" customWidth="1"/>
    <col min="3" max="3" width="20.875" style="111" customWidth="1"/>
    <col min="4" max="4" width="10.625" style="111" customWidth="1"/>
    <col min="5" max="5" width="20.875" style="111" customWidth="1"/>
    <col min="6" max="257" width="8.5" style="111" customWidth="1"/>
    <col min="258" max="1024" width="8.5" style="122" customWidth="1"/>
    <col min="1025" max="16384" width="9" style="122"/>
  </cols>
  <sheetData>
    <row r="1" spans="1:5" ht="30" customHeight="1">
      <c r="A1" s="109" t="s">
        <v>534</v>
      </c>
      <c r="B1" s="588" t="str">
        <f>'預算-請購(修)'!A1</f>
        <v>彰化縣彰化市民生國民小學</v>
      </c>
      <c r="C1" s="588"/>
      <c r="D1" s="588"/>
      <c r="E1" s="110"/>
    </row>
    <row r="2" spans="1:5" ht="30" customHeight="1">
      <c r="A2" s="112" t="s">
        <v>535</v>
      </c>
      <c r="B2" s="589" t="s">
        <v>536</v>
      </c>
      <c r="C2" s="589"/>
      <c r="D2" s="589"/>
      <c r="E2" s="113"/>
    </row>
    <row r="3" spans="1:5" ht="24" customHeight="1">
      <c r="A3" s="153" t="s">
        <v>638</v>
      </c>
      <c r="B3" s="590" t="s">
        <v>537</v>
      </c>
      <c r="C3" s="590"/>
      <c r="D3" s="114" t="s">
        <v>538</v>
      </c>
      <c r="E3" s="113" t="s">
        <v>539</v>
      </c>
    </row>
    <row r="4" spans="1:5" ht="29.25" customHeight="1">
      <c r="A4" s="115" t="s">
        <v>540</v>
      </c>
      <c r="B4" s="591" t="s">
        <v>541</v>
      </c>
      <c r="C4" s="591"/>
      <c r="D4" s="592" t="s">
        <v>542</v>
      </c>
      <c r="E4" s="592"/>
    </row>
    <row r="5" spans="1:5" ht="45" customHeight="1">
      <c r="A5" s="116" t="s">
        <v>543</v>
      </c>
      <c r="B5" s="586"/>
      <c r="C5" s="586"/>
      <c r="D5" s="587" t="s">
        <v>544</v>
      </c>
      <c r="E5" s="587"/>
    </row>
    <row r="6" spans="1:5" ht="45" customHeight="1">
      <c r="A6" s="116" t="s">
        <v>545</v>
      </c>
      <c r="B6" s="586"/>
      <c r="C6" s="586"/>
      <c r="D6" s="587"/>
      <c r="E6" s="587"/>
    </row>
    <row r="7" spans="1:5" ht="45" customHeight="1">
      <c r="A7" s="116" t="s">
        <v>546</v>
      </c>
      <c r="B7" s="586"/>
      <c r="C7" s="586"/>
      <c r="D7" s="593"/>
      <c r="E7" s="593"/>
    </row>
    <row r="8" spans="1:5" ht="45" customHeight="1">
      <c r="A8" s="116" t="s">
        <v>547</v>
      </c>
      <c r="B8" s="594">
        <v>0</v>
      </c>
      <c r="C8" s="594"/>
      <c r="D8" s="593"/>
      <c r="E8" s="593"/>
    </row>
    <row r="9" spans="1:5" ht="69.75" customHeight="1">
      <c r="A9" s="116" t="s">
        <v>548</v>
      </c>
      <c r="B9" s="594">
        <v>0</v>
      </c>
      <c r="C9" s="594"/>
      <c r="D9" s="595" t="s">
        <v>549</v>
      </c>
      <c r="E9" s="595"/>
    </row>
    <row r="10" spans="1:5" ht="56.25" customHeight="1">
      <c r="A10" s="117" t="s">
        <v>550</v>
      </c>
      <c r="B10" s="118" t="s">
        <v>551</v>
      </c>
      <c r="C10" s="119"/>
      <c r="D10" s="120"/>
      <c r="E10" s="119"/>
    </row>
    <row r="14" spans="1:5" ht="25.7" customHeight="1">
      <c r="A14" s="121" t="s">
        <v>552</v>
      </c>
    </row>
    <row r="15" spans="1:5" ht="25.7" customHeight="1">
      <c r="A15" s="121" t="s">
        <v>553</v>
      </c>
    </row>
    <row r="16" spans="1:5" ht="25.7" customHeight="1">
      <c r="A16" s="121" t="s">
        <v>554</v>
      </c>
    </row>
    <row r="17" spans="1:1" ht="25.7" customHeight="1">
      <c r="A17" s="121" t="s">
        <v>555</v>
      </c>
    </row>
    <row r="18" spans="1:1" ht="25.7" customHeight="1">
      <c r="A18" s="121" t="s">
        <v>556</v>
      </c>
    </row>
    <row r="19" spans="1:1" ht="25.7" customHeight="1">
      <c r="A19" s="121"/>
    </row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mergeCells count="14">
    <mergeCell ref="B7:C7"/>
    <mergeCell ref="D7:E7"/>
    <mergeCell ref="B8:C8"/>
    <mergeCell ref="D8:E8"/>
    <mergeCell ref="B9:C9"/>
    <mergeCell ref="D9:E9"/>
    <mergeCell ref="B5:C5"/>
    <mergeCell ref="D5:E6"/>
    <mergeCell ref="B6:C6"/>
    <mergeCell ref="B1:D1"/>
    <mergeCell ref="B2:D2"/>
    <mergeCell ref="B3:C3"/>
    <mergeCell ref="B4:C4"/>
    <mergeCell ref="D4:E4"/>
  </mergeCells>
  <phoneticPr fontId="35" type="noConversion"/>
  <printOptions horizontalCentered="1"/>
  <pageMargins left="0.55157480314960627" right="0.3543307086614173" top="1.2791338582677165" bottom="0.88543307086614176" header="0.9838582677165354" footer="0.59015748031496063"/>
  <pageSetup paperSize="9" fitToWidth="0" fitToHeight="0" pageOrder="overThenDown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L89"/>
  <sheetViews>
    <sheetView view="pageBreakPreview" zoomScaleSheetLayoutView="100" workbookViewId="0">
      <selection activeCell="K5" sqref="K5:Z6"/>
    </sheetView>
  </sheetViews>
  <sheetFormatPr defaultColWidth="2.625" defaultRowHeight="16.5"/>
  <cols>
    <col min="1" max="1" width="4.875" style="5" customWidth="1"/>
    <col min="2" max="2" width="2" style="5" customWidth="1"/>
    <col min="3" max="3" width="2.125" style="5" customWidth="1"/>
    <col min="4" max="32" width="2.625" style="5" customWidth="1"/>
    <col min="33" max="33" width="1.875" style="5" customWidth="1"/>
    <col min="34" max="34" width="2.625" style="5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87" t="s">
        <v>280</v>
      </c>
      <c r="AJ1" s="87" t="s">
        <v>281</v>
      </c>
      <c r="AK1" s="87" t="s">
        <v>282</v>
      </c>
      <c r="AL1" s="32" t="s">
        <v>373</v>
      </c>
    </row>
    <row r="2" spans="1:38" ht="30" customHeight="1">
      <c r="A2" s="333"/>
      <c r="B2" s="416"/>
      <c r="C2" s="416"/>
      <c r="D2" s="416"/>
      <c r="E2" s="416"/>
      <c r="F2" s="336" t="s">
        <v>782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432"/>
      <c r="W2" s="337"/>
      <c r="X2" s="337"/>
      <c r="Y2" s="337"/>
      <c r="Z2" s="337"/>
      <c r="AA2" s="596"/>
      <c r="AB2" s="597"/>
      <c r="AC2" s="597"/>
      <c r="AD2" s="597"/>
      <c r="AE2" s="597"/>
      <c r="AF2" s="597"/>
      <c r="AG2" s="597"/>
      <c r="AI2" s="35" t="s">
        <v>283</v>
      </c>
      <c r="AJ2" s="36" t="s">
        <v>289</v>
      </c>
      <c r="AK2" s="37" t="s">
        <v>68</v>
      </c>
      <c r="AL2" s="32" t="s">
        <v>374</v>
      </c>
    </row>
    <row r="3" spans="1:38" ht="23.25" customHeight="1">
      <c r="A3" s="315" t="s">
        <v>1</v>
      </c>
      <c r="B3" s="414"/>
      <c r="C3" s="414"/>
      <c r="D3" s="414"/>
      <c r="E3" s="414"/>
      <c r="F3" s="414"/>
      <c r="G3" s="414"/>
      <c r="H3" s="414"/>
      <c r="I3" s="237" t="s">
        <v>5</v>
      </c>
      <c r="J3" s="241"/>
      <c r="K3" s="415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256"/>
      <c r="W3" s="256" t="s">
        <v>12</v>
      </c>
      <c r="X3" s="256"/>
      <c r="Y3" s="256" t="s">
        <v>13</v>
      </c>
      <c r="Z3" s="329"/>
      <c r="AA3" s="237" t="s">
        <v>468</v>
      </c>
      <c r="AB3" s="338"/>
      <c r="AC3" s="353"/>
      <c r="AD3" s="354"/>
      <c r="AE3" s="354"/>
      <c r="AF3" s="354"/>
      <c r="AG3" s="355"/>
      <c r="AI3" s="35" t="s">
        <v>284</v>
      </c>
      <c r="AJ3" s="36" t="s">
        <v>290</v>
      </c>
      <c r="AK3" s="37" t="s">
        <v>69</v>
      </c>
      <c r="AL3" s="32" t="s">
        <v>375</v>
      </c>
    </row>
    <row r="4" spans="1:38" ht="21.75" customHeight="1" thickBot="1">
      <c r="A4" s="417" t="s">
        <v>354</v>
      </c>
      <c r="B4" s="418"/>
      <c r="C4" s="418"/>
      <c r="D4" s="418"/>
      <c r="E4" s="418"/>
      <c r="F4" s="418"/>
      <c r="G4" s="418"/>
      <c r="H4" s="418"/>
      <c r="I4" s="241"/>
      <c r="J4" s="241"/>
      <c r="K4" s="415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35" t="s">
        <v>285</v>
      </c>
      <c r="AJ4" s="36" t="s">
        <v>291</v>
      </c>
      <c r="AK4" s="37" t="s">
        <v>72</v>
      </c>
      <c r="AL4" s="32" t="s">
        <v>376</v>
      </c>
    </row>
    <row r="5" spans="1:38" ht="16.5" customHeight="1" thickTop="1">
      <c r="A5" s="313" t="s">
        <v>3</v>
      </c>
      <c r="B5" s="419"/>
      <c r="C5" s="419"/>
      <c r="D5" s="419"/>
      <c r="E5" s="419"/>
      <c r="F5" s="419"/>
      <c r="G5" s="419"/>
      <c r="H5" s="419"/>
      <c r="I5" s="241"/>
      <c r="J5" s="252"/>
      <c r="K5" s="478" t="str">
        <f>IF(MOD(ROUNDDOWN($Q$35/10000000,0),10)=0,"",MOD(ROUNDDOWN($Q$35/10000000,0),10))</f>
        <v/>
      </c>
      <c r="L5" s="479"/>
      <c r="M5" s="479" t="str">
        <f>IF(AND($K$5="",MOD(ROUNDDOWN($Q$35/1000000,0),10)=0),"",MOD(ROUNDDOWN($Q$35/1000000,0),10))</f>
        <v/>
      </c>
      <c r="N5" s="482"/>
      <c r="O5" s="484" t="str">
        <f>IF(AND($K$5="",$M$5="",MOD(ROUNDDOWN($Q$35/100000,0),10)=0),"",MOD(ROUNDDOWN($Q$35/100000,0),10))</f>
        <v/>
      </c>
      <c r="P5" s="485"/>
      <c r="Q5" s="488" t="str">
        <f>IF(AND($K$5="",$M$5="",$O$5="",MOD(ROUNDDOWN($Q$35/10000,0),10)=0),"",MOD(ROUNDDOWN($Q$35/10000,0),10))</f>
        <v/>
      </c>
      <c r="R5" s="485"/>
      <c r="S5" s="488">
        <f>IF(AND($K$5="",$M$5="",$O$5="",$Q$5="",MOD(ROUNDDOWN($Q$35/1000,0),10)=0),"",MOD(ROUNDDOWN($Q$35/1000,0),10))</f>
        <v>5</v>
      </c>
      <c r="T5" s="490"/>
      <c r="U5" s="484">
        <f>IF(AND($K$5="",$M$5="",$O$5="",$Q$5="",$S$5="",MOD(ROUNDDOWN($Q$35/100,0),10)=0),"",MOD(ROUNDDOWN($Q$35/100,0),10))</f>
        <v>4</v>
      </c>
      <c r="V5" s="485"/>
      <c r="W5" s="488">
        <f>IF(AND($K$5="",$M$5="",$O$5="",$Q$5="",$S$5="",$U$5="",MOD(ROUNDDOWN($Q$35/10,0),10)=0),"",MOD(ROUNDDOWN($Q$35/10,0),10))</f>
        <v>0</v>
      </c>
      <c r="X5" s="485"/>
      <c r="Y5" s="474">
        <f>IF(AND($K$5="",$M$5="",$O$5="",$Q$5="",$S$5="",$U$5="",$W$5="",MOD($Q$35,10)=0),"",MOD($Q$35,10))</f>
        <v>0</v>
      </c>
      <c r="Z5" s="475"/>
      <c r="AA5" s="330" t="s">
        <v>466</v>
      </c>
      <c r="AB5" s="331"/>
      <c r="AC5" s="331"/>
      <c r="AD5" s="331"/>
      <c r="AE5" s="331"/>
      <c r="AF5" s="331"/>
      <c r="AG5" s="331"/>
      <c r="AI5" s="38" t="s">
        <v>286</v>
      </c>
      <c r="AJ5" s="36" t="s">
        <v>292</v>
      </c>
      <c r="AK5" s="37" t="s">
        <v>73</v>
      </c>
      <c r="AL5" s="32" t="s">
        <v>377</v>
      </c>
    </row>
    <row r="6" spans="1:38" ht="29.25" customHeight="1" thickBot="1">
      <c r="A6" s="312" t="s">
        <v>4</v>
      </c>
      <c r="B6" s="312"/>
      <c r="C6" s="312"/>
      <c r="D6" s="312"/>
      <c r="E6" s="312"/>
      <c r="F6" s="312"/>
      <c r="G6" s="312"/>
      <c r="H6" s="312"/>
      <c r="I6" s="412"/>
      <c r="J6" s="372"/>
      <c r="K6" s="480"/>
      <c r="L6" s="481"/>
      <c r="M6" s="481"/>
      <c r="N6" s="483"/>
      <c r="O6" s="486"/>
      <c r="P6" s="487"/>
      <c r="Q6" s="489"/>
      <c r="R6" s="487"/>
      <c r="S6" s="489"/>
      <c r="T6" s="491"/>
      <c r="U6" s="486"/>
      <c r="V6" s="487"/>
      <c r="W6" s="489"/>
      <c r="X6" s="487"/>
      <c r="Y6" s="476"/>
      <c r="Z6" s="477"/>
      <c r="AA6" s="332"/>
      <c r="AB6" s="331"/>
      <c r="AC6" s="331"/>
      <c r="AD6" s="331"/>
      <c r="AE6" s="331"/>
      <c r="AF6" s="331"/>
      <c r="AG6" s="331"/>
      <c r="AI6" s="35" t="s">
        <v>287</v>
      </c>
      <c r="AJ6" s="36" t="s">
        <v>293</v>
      </c>
      <c r="AK6" s="37" t="s">
        <v>74</v>
      </c>
      <c r="AL6" s="32" t="s">
        <v>378</v>
      </c>
    </row>
    <row r="7" spans="1:38" s="11" customFormat="1" ht="32.25" customHeight="1" thickTop="1">
      <c r="A7" s="243" t="s">
        <v>314</v>
      </c>
      <c r="B7" s="244"/>
      <c r="C7" s="245"/>
      <c r="D7" s="246" t="s">
        <v>559</v>
      </c>
      <c r="E7" s="247"/>
      <c r="F7" s="247"/>
      <c r="G7" s="247"/>
      <c r="H7" s="247"/>
      <c r="I7" s="247"/>
      <c r="J7" s="247"/>
      <c r="K7" s="247"/>
      <c r="L7" s="247"/>
      <c r="M7" s="248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50"/>
      <c r="Z7" s="250"/>
      <c r="AA7" s="251"/>
      <c r="AB7" s="251"/>
      <c r="AC7" s="251"/>
      <c r="AD7" s="251"/>
      <c r="AE7" s="251"/>
      <c r="AF7" s="251"/>
      <c r="AG7" s="251"/>
      <c r="AI7" s="29" t="s">
        <v>315</v>
      </c>
      <c r="AJ7" s="30" t="s">
        <v>316</v>
      </c>
      <c r="AK7" s="31" t="s">
        <v>75</v>
      </c>
      <c r="AL7" s="32" t="s">
        <v>379</v>
      </c>
    </row>
    <row r="8" spans="1:38" s="11" customFormat="1" ht="35.25" customHeight="1">
      <c r="A8" s="240" t="s">
        <v>341</v>
      </c>
      <c r="B8" s="344" t="s">
        <v>786</v>
      </c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29" t="s">
        <v>288</v>
      </c>
      <c r="AJ8" s="30" t="s">
        <v>294</v>
      </c>
      <c r="AK8" s="31" t="s">
        <v>76</v>
      </c>
      <c r="AL8" s="32" t="s">
        <v>380</v>
      </c>
    </row>
    <row r="9" spans="1:38" s="11" customFormat="1" ht="31.5" customHeight="1">
      <c r="A9" s="413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29" t="s">
        <v>317</v>
      </c>
      <c r="AJ9" s="30" t="s">
        <v>295</v>
      </c>
      <c r="AK9" s="31" t="s">
        <v>83</v>
      </c>
      <c r="AL9" s="32" t="s">
        <v>381</v>
      </c>
    </row>
    <row r="10" spans="1:38" hidden="1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241"/>
      <c r="AJ10" s="36" t="s">
        <v>296</v>
      </c>
      <c r="AK10" s="37" t="s">
        <v>84</v>
      </c>
      <c r="AL10" s="32" t="s">
        <v>382</v>
      </c>
    </row>
    <row r="11" spans="1:38" ht="16.5" hidden="1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36" t="s">
        <v>297</v>
      </c>
      <c r="AK11" s="37" t="s">
        <v>86</v>
      </c>
      <c r="AL11" s="32" t="s">
        <v>383</v>
      </c>
    </row>
    <row r="12" spans="1:38" ht="16.5" hidden="1" customHeight="1">
      <c r="A12" s="256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36" t="s">
        <v>298</v>
      </c>
      <c r="AK12" s="37" t="s">
        <v>87</v>
      </c>
      <c r="AL12" s="32" t="s">
        <v>384</v>
      </c>
    </row>
    <row r="13" spans="1:38" ht="16.5" hidden="1" customHeight="1">
      <c r="A13" s="256" t="s">
        <v>17</v>
      </c>
      <c r="B13" s="241"/>
      <c r="C13" s="241"/>
      <c r="D13" s="241"/>
      <c r="E13" s="241"/>
      <c r="F13" s="241"/>
      <c r="G13" s="241"/>
      <c r="H13" s="241"/>
      <c r="I13" s="241" t="s">
        <v>366</v>
      </c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36" t="s">
        <v>299</v>
      </c>
      <c r="AK13" s="37" t="s">
        <v>88</v>
      </c>
      <c r="AL13" s="32" t="s">
        <v>385</v>
      </c>
    </row>
    <row r="14" spans="1:38" hidden="1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36" t="s">
        <v>300</v>
      </c>
      <c r="AK14" s="37" t="s">
        <v>91</v>
      </c>
      <c r="AL14" s="32" t="s">
        <v>386</v>
      </c>
    </row>
    <row r="15" spans="1:38" hidden="1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36" t="s">
        <v>301</v>
      </c>
      <c r="AK15" s="37" t="s">
        <v>97</v>
      </c>
      <c r="AL15" s="32" t="s">
        <v>387</v>
      </c>
    </row>
    <row r="16" spans="1:38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36" t="s">
        <v>302</v>
      </c>
      <c r="AK16" s="37" t="s">
        <v>100</v>
      </c>
      <c r="AL16" s="32" t="s">
        <v>388</v>
      </c>
    </row>
    <row r="17" spans="1:38" ht="25.5" customHeight="1">
      <c r="A17" s="271" t="s">
        <v>783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36" t="s">
        <v>303</v>
      </c>
      <c r="AK17" s="37" t="s">
        <v>102</v>
      </c>
      <c r="AL17" s="32" t="s">
        <v>389</v>
      </c>
    </row>
    <row r="18" spans="1:38" ht="19.5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36" t="s">
        <v>304</v>
      </c>
      <c r="AK18" s="37" t="s">
        <v>104</v>
      </c>
      <c r="AL18" s="32" t="s">
        <v>390</v>
      </c>
    </row>
    <row r="19" spans="1:38" ht="16.5" customHeight="1">
      <c r="A19" s="287" t="s">
        <v>368</v>
      </c>
      <c r="B19" s="241"/>
      <c r="C19" s="288" t="s">
        <v>784</v>
      </c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J19" s="40" t="s">
        <v>332</v>
      </c>
      <c r="AK19" s="41" t="s">
        <v>105</v>
      </c>
      <c r="AL19" s="32" t="s">
        <v>391</v>
      </c>
    </row>
    <row r="20" spans="1:38" ht="16.5" customHeight="1">
      <c r="A20" s="241"/>
      <c r="B20" s="241"/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  <c r="AE20" s="289"/>
      <c r="AF20" s="289"/>
      <c r="AG20" s="289"/>
      <c r="AJ20" s="36" t="s">
        <v>305</v>
      </c>
      <c r="AK20" s="37" t="s">
        <v>106</v>
      </c>
      <c r="AL20" s="32" t="s">
        <v>392</v>
      </c>
    </row>
    <row r="21" spans="1:38" ht="16.5" customHeight="1">
      <c r="A21" s="241"/>
      <c r="B21" s="241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J21" s="36" t="s">
        <v>306</v>
      </c>
      <c r="AK21" s="37" t="s">
        <v>107</v>
      </c>
      <c r="AL21" s="32" t="s">
        <v>393</v>
      </c>
    </row>
    <row r="22" spans="1:38" ht="16.5" customHeight="1">
      <c r="A22" s="241"/>
      <c r="B22" s="241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J22" s="36" t="s">
        <v>307</v>
      </c>
      <c r="AK22" s="37" t="s">
        <v>109</v>
      </c>
      <c r="AL22" s="32" t="s">
        <v>394</v>
      </c>
    </row>
    <row r="23" spans="1:38" ht="16.5" customHeight="1">
      <c r="A23" s="241"/>
      <c r="B23" s="241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J23" s="36" t="s">
        <v>308</v>
      </c>
      <c r="AK23" s="37" t="s">
        <v>110</v>
      </c>
      <c r="AL23" s="32" t="s">
        <v>395</v>
      </c>
    </row>
    <row r="24" spans="1:38" ht="16.5" customHeight="1">
      <c r="A24" s="241"/>
      <c r="B24" s="241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89"/>
      <c r="AJ24" s="36" t="s">
        <v>309</v>
      </c>
      <c r="AK24" s="37" t="s">
        <v>111</v>
      </c>
      <c r="AL24" s="32" t="s">
        <v>396</v>
      </c>
    </row>
    <row r="25" spans="1:38" ht="16.5" customHeight="1">
      <c r="A25" s="241"/>
      <c r="B25" s="241"/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J25" s="36" t="s">
        <v>310</v>
      </c>
      <c r="AK25" s="37" t="s">
        <v>112</v>
      </c>
      <c r="AL25" s="32" t="s">
        <v>397</v>
      </c>
    </row>
    <row r="26" spans="1:38" ht="16.5" customHeight="1">
      <c r="A26" s="241"/>
      <c r="B26" s="241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J26" s="36" t="s">
        <v>311</v>
      </c>
      <c r="AK26" s="37" t="s">
        <v>114</v>
      </c>
      <c r="AL26" s="32" t="s">
        <v>398</v>
      </c>
    </row>
    <row r="27" spans="1:38" ht="16.5" customHeight="1">
      <c r="A27" s="287" t="s">
        <v>350</v>
      </c>
      <c r="B27" s="241"/>
      <c r="C27" s="288" t="s">
        <v>785</v>
      </c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J27" s="36" t="s">
        <v>370</v>
      </c>
      <c r="AK27" s="37" t="s">
        <v>122</v>
      </c>
      <c r="AL27" s="32" t="s">
        <v>399</v>
      </c>
    </row>
    <row r="28" spans="1:38" ht="16.5" customHeight="1">
      <c r="A28" s="241"/>
      <c r="B28" s="241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J28" s="36" t="s">
        <v>312</v>
      </c>
      <c r="AK28" s="37" t="s">
        <v>123</v>
      </c>
      <c r="AL28" s="32" t="s">
        <v>400</v>
      </c>
    </row>
    <row r="29" spans="1:38" ht="16.5" customHeight="1">
      <c r="A29" s="241"/>
      <c r="B29" s="241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J29" s="36" t="s">
        <v>313</v>
      </c>
      <c r="AK29" s="37" t="s">
        <v>125</v>
      </c>
      <c r="AL29" s="32" t="s">
        <v>401</v>
      </c>
    </row>
    <row r="30" spans="1:38" ht="33" customHeight="1">
      <c r="A30" s="470" t="s">
        <v>372</v>
      </c>
      <c r="B30" s="471"/>
      <c r="C30" s="471"/>
      <c r="D30" s="471"/>
      <c r="E30" s="471"/>
      <c r="F30" s="471"/>
      <c r="G30" s="471"/>
      <c r="H30" s="471"/>
      <c r="I30" s="471"/>
      <c r="J30" s="471"/>
      <c r="K30" s="471"/>
      <c r="L30" s="471"/>
      <c r="M30" s="471"/>
      <c r="N30" s="471"/>
      <c r="O30" s="471"/>
      <c r="P30" s="471"/>
      <c r="Q30" s="472">
        <v>5400</v>
      </c>
      <c r="R30" s="473"/>
      <c r="S30" s="473"/>
      <c r="T30" s="473"/>
      <c r="U30" s="473"/>
      <c r="V30" s="473"/>
      <c r="W30" s="473"/>
      <c r="X30" s="473"/>
      <c r="Y30" s="473"/>
      <c r="Z30" s="473"/>
      <c r="AA30" s="473"/>
      <c r="AB30" s="473"/>
      <c r="AC30" s="473"/>
      <c r="AD30" s="473"/>
      <c r="AE30" s="473"/>
      <c r="AF30" s="473"/>
      <c r="AG30" s="473"/>
      <c r="AK30" s="37" t="s">
        <v>126</v>
      </c>
      <c r="AL30" s="32" t="s">
        <v>402</v>
      </c>
    </row>
    <row r="31" spans="1:38">
      <c r="A31" s="237" t="s">
        <v>439</v>
      </c>
      <c r="B31" s="331"/>
      <c r="C31" s="331"/>
      <c r="D31" s="331"/>
      <c r="E31" s="241" t="s">
        <v>441</v>
      </c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412"/>
      <c r="Q31" s="287" t="s">
        <v>22</v>
      </c>
      <c r="R31" s="331"/>
      <c r="S31" s="331"/>
      <c r="T31" s="331"/>
      <c r="U31" s="331"/>
      <c r="V31" s="331"/>
      <c r="W31" s="331"/>
      <c r="X31" s="331"/>
      <c r="Y31" s="331"/>
      <c r="Z31" s="331"/>
      <c r="AA31" s="331"/>
      <c r="AB31" s="331"/>
      <c r="AC31" s="331"/>
      <c r="AD31" s="331"/>
      <c r="AE31" s="331"/>
      <c r="AF31" s="331"/>
      <c r="AG31" s="331"/>
      <c r="AK31" s="37"/>
      <c r="AL31" s="32"/>
    </row>
    <row r="32" spans="1:38" ht="16.5" customHeight="1">
      <c r="A32" s="331"/>
      <c r="B32" s="331"/>
      <c r="C32" s="331"/>
      <c r="D32" s="331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408"/>
      <c r="R32" s="409"/>
      <c r="S32" s="409"/>
      <c r="T32" s="409"/>
      <c r="U32" s="409"/>
      <c r="V32" s="409"/>
      <c r="W32" s="409"/>
      <c r="X32" s="409"/>
      <c r="Y32" s="409"/>
      <c r="Z32" s="409"/>
      <c r="AA32" s="409"/>
      <c r="AB32" s="409"/>
      <c r="AC32" s="409"/>
      <c r="AD32" s="409"/>
      <c r="AE32" s="409"/>
      <c r="AF32" s="409"/>
      <c r="AG32" s="409"/>
      <c r="AK32" s="37" t="s">
        <v>127</v>
      </c>
      <c r="AL32" s="32" t="s">
        <v>403</v>
      </c>
    </row>
    <row r="33" spans="1:38" ht="16.5" customHeight="1">
      <c r="A33" s="331"/>
      <c r="B33" s="331"/>
      <c r="C33" s="331"/>
      <c r="D33" s="331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408"/>
      <c r="R33" s="409"/>
      <c r="S33" s="409"/>
      <c r="T33" s="409"/>
      <c r="U33" s="409"/>
      <c r="V33" s="409"/>
      <c r="W33" s="409"/>
      <c r="X33" s="409"/>
      <c r="Y33" s="409"/>
      <c r="Z33" s="409"/>
      <c r="AA33" s="409"/>
      <c r="AB33" s="409"/>
      <c r="AC33" s="409"/>
      <c r="AD33" s="409"/>
      <c r="AE33" s="409"/>
      <c r="AF33" s="409"/>
      <c r="AG33" s="409"/>
      <c r="AK33" s="37"/>
      <c r="AL33" s="32" t="s">
        <v>404</v>
      </c>
    </row>
    <row r="34" spans="1:38" ht="16.5" customHeight="1">
      <c r="A34" s="331"/>
      <c r="B34" s="331"/>
      <c r="C34" s="331"/>
      <c r="D34" s="331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408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9"/>
      <c r="AD34" s="409"/>
      <c r="AE34" s="409"/>
      <c r="AF34" s="409"/>
      <c r="AG34" s="409"/>
      <c r="AK34" s="37"/>
      <c r="AL34" s="32" t="s">
        <v>405</v>
      </c>
    </row>
    <row r="35" spans="1:38">
      <c r="A35" s="241" t="s">
        <v>371</v>
      </c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  <c r="N35" s="338"/>
      <c r="O35" s="338"/>
      <c r="P35" s="338"/>
      <c r="Q35" s="598">
        <f>SUM(Q30,Q32:AG34)</f>
        <v>5400</v>
      </c>
      <c r="R35" s="599"/>
      <c r="S35" s="599"/>
      <c r="T35" s="599"/>
      <c r="U35" s="599"/>
      <c r="V35" s="599"/>
      <c r="W35" s="599"/>
      <c r="X35" s="599"/>
      <c r="Y35" s="599"/>
      <c r="Z35" s="599"/>
      <c r="AA35" s="599"/>
      <c r="AB35" s="599"/>
      <c r="AC35" s="599"/>
      <c r="AD35" s="599"/>
      <c r="AE35" s="599"/>
      <c r="AF35" s="599"/>
      <c r="AG35" s="599"/>
      <c r="AK35" s="37" t="s">
        <v>128</v>
      </c>
      <c r="AL35" s="32" t="s">
        <v>406</v>
      </c>
    </row>
    <row r="36" spans="1:38" ht="16.5" customHeight="1">
      <c r="A36" s="241" t="s">
        <v>348</v>
      </c>
      <c r="B36" s="241"/>
      <c r="C36" s="241"/>
      <c r="D36" s="241"/>
      <c r="E36" s="241"/>
      <c r="F36" s="241"/>
      <c r="G36" s="241"/>
      <c r="H36" s="241"/>
      <c r="I36" s="252" t="s">
        <v>440</v>
      </c>
      <c r="J36" s="253"/>
      <c r="K36" s="253"/>
      <c r="L36" s="253"/>
      <c r="M36" s="399"/>
      <c r="N36" s="399"/>
      <c r="O36" s="399"/>
      <c r="P36" s="400"/>
      <c r="Q36" s="241" t="s">
        <v>19</v>
      </c>
      <c r="R36" s="241"/>
      <c r="S36" s="241"/>
      <c r="T36" s="241"/>
      <c r="U36" s="241"/>
      <c r="V36" s="241"/>
      <c r="W36" s="241"/>
      <c r="X36" s="241"/>
      <c r="Y36" s="241" t="s">
        <v>349</v>
      </c>
      <c r="Z36" s="241"/>
      <c r="AA36" s="241"/>
      <c r="AB36" s="241"/>
      <c r="AC36" s="241"/>
      <c r="AD36" s="241"/>
      <c r="AE36" s="241"/>
      <c r="AF36" s="241"/>
      <c r="AG36" s="241"/>
      <c r="AK36" s="37" t="s">
        <v>131</v>
      </c>
      <c r="AL36" s="32" t="s">
        <v>407</v>
      </c>
    </row>
    <row r="37" spans="1:38" ht="16.5" customHeight="1">
      <c r="A37" s="256"/>
      <c r="B37" s="241"/>
      <c r="C37" s="241"/>
      <c r="D37" s="241"/>
      <c r="E37" s="241"/>
      <c r="F37" s="241"/>
      <c r="G37" s="241"/>
      <c r="H37" s="241"/>
      <c r="I37" s="256"/>
      <c r="J37" s="241"/>
      <c r="K37" s="241"/>
      <c r="L37" s="241"/>
      <c r="M37" s="241"/>
      <c r="N37" s="241"/>
      <c r="O37" s="241"/>
      <c r="P37" s="241"/>
      <c r="Q37" s="241" t="s">
        <v>787</v>
      </c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K37" s="37" t="s">
        <v>133</v>
      </c>
      <c r="AL37" s="32" t="s">
        <v>408</v>
      </c>
    </row>
    <row r="38" spans="1:38" ht="16.5" customHeight="1">
      <c r="A38" s="241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K38" s="37" t="s">
        <v>134</v>
      </c>
      <c r="AL38" s="32" t="s">
        <v>409</v>
      </c>
    </row>
    <row r="39" spans="1:38" ht="16.5" customHeight="1">
      <c r="A39" s="24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K39" s="37" t="s">
        <v>135</v>
      </c>
      <c r="AL39" s="32" t="s">
        <v>410</v>
      </c>
    </row>
    <row r="40" spans="1:38" ht="8.1" customHeight="1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K40" s="37" t="s">
        <v>136</v>
      </c>
      <c r="AL40" s="32" t="s">
        <v>411</v>
      </c>
    </row>
    <row r="41" spans="1:38" ht="16.5" customHeight="1">
      <c r="AK41" s="37" t="s">
        <v>138</v>
      </c>
      <c r="AL41" s="32" t="s">
        <v>412</v>
      </c>
    </row>
    <row r="42" spans="1:38">
      <c r="AK42" s="37" t="s">
        <v>139</v>
      </c>
      <c r="AL42" s="32" t="s">
        <v>413</v>
      </c>
    </row>
    <row r="43" spans="1:38">
      <c r="AK43" s="37" t="s">
        <v>145</v>
      </c>
      <c r="AL43" s="32" t="s">
        <v>414</v>
      </c>
    </row>
    <row r="44" spans="1:38">
      <c r="AK44" s="37" t="s">
        <v>146</v>
      </c>
      <c r="AL44" s="32" t="s">
        <v>415</v>
      </c>
    </row>
    <row r="45" spans="1:38">
      <c r="AK45" s="37" t="s">
        <v>148</v>
      </c>
      <c r="AL45" s="44" t="s">
        <v>416</v>
      </c>
    </row>
    <row r="46" spans="1:38">
      <c r="AK46" s="37" t="s">
        <v>150</v>
      </c>
      <c r="AL46" s="32" t="s">
        <v>417</v>
      </c>
    </row>
    <row r="47" spans="1:38">
      <c r="AK47" s="37" t="s">
        <v>152</v>
      </c>
      <c r="AL47" s="32" t="s">
        <v>418</v>
      </c>
    </row>
    <row r="48" spans="1:38">
      <c r="AK48" s="37" t="s">
        <v>154</v>
      </c>
      <c r="AL48" s="32" t="s">
        <v>419</v>
      </c>
    </row>
    <row r="49" spans="37:38">
      <c r="AK49" s="37" t="s">
        <v>157</v>
      </c>
      <c r="AL49" s="32" t="s">
        <v>420</v>
      </c>
    </row>
    <row r="50" spans="37:38">
      <c r="AK50" s="37" t="s">
        <v>159</v>
      </c>
      <c r="AL50" s="32" t="s">
        <v>421</v>
      </c>
    </row>
    <row r="51" spans="37:38">
      <c r="AK51" s="37" t="s">
        <v>161</v>
      </c>
      <c r="AL51" s="32" t="s">
        <v>422</v>
      </c>
    </row>
    <row r="52" spans="37:38">
      <c r="AK52" s="37" t="s">
        <v>162</v>
      </c>
      <c r="AL52" s="32" t="s">
        <v>423</v>
      </c>
    </row>
    <row r="53" spans="37:38">
      <c r="AK53" s="37" t="s">
        <v>163</v>
      </c>
      <c r="AL53" s="32" t="s">
        <v>424</v>
      </c>
    </row>
    <row r="54" spans="37:38">
      <c r="AK54" s="37" t="s">
        <v>164</v>
      </c>
      <c r="AL54" s="32" t="s">
        <v>425</v>
      </c>
    </row>
    <row r="55" spans="37:38">
      <c r="AK55" s="37" t="s">
        <v>165</v>
      </c>
      <c r="AL55" s="32" t="s">
        <v>426</v>
      </c>
    </row>
    <row r="56" spans="37:38">
      <c r="AK56" s="37" t="s">
        <v>166</v>
      </c>
      <c r="AL56" s="32" t="s">
        <v>427</v>
      </c>
    </row>
    <row r="57" spans="37:38">
      <c r="AK57" s="37" t="s">
        <v>167</v>
      </c>
      <c r="AL57" s="32" t="s">
        <v>428</v>
      </c>
    </row>
    <row r="58" spans="37:38">
      <c r="AK58" s="37" t="s">
        <v>170</v>
      </c>
      <c r="AL58" s="32" t="s">
        <v>429</v>
      </c>
    </row>
    <row r="59" spans="37:38">
      <c r="AK59" s="37" t="s">
        <v>171</v>
      </c>
      <c r="AL59" s="32" t="s">
        <v>430</v>
      </c>
    </row>
    <row r="60" spans="37:38">
      <c r="AK60" s="37" t="s">
        <v>172</v>
      </c>
      <c r="AL60" s="32" t="s">
        <v>431</v>
      </c>
    </row>
    <row r="61" spans="37:38">
      <c r="AK61" s="37" t="s">
        <v>173</v>
      </c>
      <c r="AL61" s="32" t="s">
        <v>432</v>
      </c>
    </row>
    <row r="62" spans="37:38">
      <c r="AK62" s="37" t="s">
        <v>174</v>
      </c>
      <c r="AL62" s="32" t="s">
        <v>433</v>
      </c>
    </row>
    <row r="63" spans="37:38">
      <c r="AK63" s="37" t="s">
        <v>176</v>
      </c>
      <c r="AL63" s="32" t="s">
        <v>434</v>
      </c>
    </row>
    <row r="64" spans="37:38">
      <c r="AK64" s="37" t="s">
        <v>177</v>
      </c>
      <c r="AL64" s="32" t="s">
        <v>435</v>
      </c>
    </row>
    <row r="65" spans="37:38">
      <c r="AK65" s="37" t="s">
        <v>180</v>
      </c>
      <c r="AL65" s="32" t="s">
        <v>436</v>
      </c>
    </row>
    <row r="66" spans="37:38">
      <c r="AK66" s="37" t="s">
        <v>183</v>
      </c>
      <c r="AL66" s="32" t="s">
        <v>437</v>
      </c>
    </row>
    <row r="67" spans="37:38">
      <c r="AK67" s="37" t="s">
        <v>185</v>
      </c>
      <c r="AL67" s="32" t="s">
        <v>438</v>
      </c>
    </row>
    <row r="68" spans="37:38">
      <c r="AK68" s="37" t="s">
        <v>186</v>
      </c>
    </row>
    <row r="69" spans="37:38">
      <c r="AK69" s="37" t="s">
        <v>188</v>
      </c>
    </row>
    <row r="70" spans="37:38">
      <c r="AK70" s="37" t="s">
        <v>193</v>
      </c>
    </row>
    <row r="71" spans="37:38">
      <c r="AK71" s="37" t="s">
        <v>215</v>
      </c>
    </row>
    <row r="72" spans="37:38">
      <c r="AK72" s="37" t="s">
        <v>223</v>
      </c>
    </row>
    <row r="73" spans="37:38">
      <c r="AK73" s="37" t="s">
        <v>224</v>
      </c>
    </row>
    <row r="74" spans="37:38">
      <c r="AK74" s="37" t="s">
        <v>230</v>
      </c>
    </row>
    <row r="75" spans="37:38">
      <c r="AK75" s="37" t="s">
        <v>238</v>
      </c>
    </row>
    <row r="76" spans="37:38">
      <c r="AK76" s="37" t="s">
        <v>243</v>
      </c>
    </row>
    <row r="77" spans="37:38">
      <c r="AK77" s="37" t="s">
        <v>245</v>
      </c>
    </row>
    <row r="78" spans="37:38">
      <c r="AK78" s="37" t="s">
        <v>246</v>
      </c>
    </row>
    <row r="79" spans="37:38">
      <c r="AK79" s="37" t="s">
        <v>261</v>
      </c>
    </row>
    <row r="80" spans="37:38" ht="57">
      <c r="AK80" s="42" t="s">
        <v>279</v>
      </c>
    </row>
    <row r="81" spans="37:37">
      <c r="AK81" s="37" t="s">
        <v>263</v>
      </c>
    </row>
    <row r="82" spans="37:37">
      <c r="AK82" s="37" t="s">
        <v>264</v>
      </c>
    </row>
    <row r="83" spans="37:37">
      <c r="AK83" s="37" t="s">
        <v>265</v>
      </c>
    </row>
    <row r="84" spans="37:37">
      <c r="AK84" s="37" t="s">
        <v>266</v>
      </c>
    </row>
    <row r="85" spans="37:37">
      <c r="AK85" s="37" t="s">
        <v>267</v>
      </c>
    </row>
    <row r="86" spans="37:37">
      <c r="AK86" s="5"/>
    </row>
    <row r="87" spans="37:37">
      <c r="AK87" s="5"/>
    </row>
    <row r="88" spans="37:37">
      <c r="AK88" s="5"/>
    </row>
    <row r="89" spans="37:37">
      <c r="AK89" s="5"/>
    </row>
  </sheetData>
  <sheetProtection sheet="1" scenarios="1" formatCells="0" formatColumns="0" formatRows="0" insertColumns="0" insertRows="0" deleteColumns="0" deleteRows="0"/>
  <mergeCells count="77">
    <mergeCell ref="A37:H40"/>
    <mergeCell ref="I37:P40"/>
    <mergeCell ref="Q37:X40"/>
    <mergeCell ref="Y37:AG40"/>
    <mergeCell ref="Q34:AG34"/>
    <mergeCell ref="A35:P35"/>
    <mergeCell ref="Q35:AG35"/>
    <mergeCell ref="A36:H36"/>
    <mergeCell ref="I36:L36"/>
    <mergeCell ref="M36:P36"/>
    <mergeCell ref="Q36:X36"/>
    <mergeCell ref="Y36:AG36"/>
    <mergeCell ref="A30:P30"/>
    <mergeCell ref="Q30:AG30"/>
    <mergeCell ref="A31:D34"/>
    <mergeCell ref="E31:P31"/>
    <mergeCell ref="Q31:AG31"/>
    <mergeCell ref="E32:P32"/>
    <mergeCell ref="Q32:AG32"/>
    <mergeCell ref="E33:P33"/>
    <mergeCell ref="Q33:AG33"/>
    <mergeCell ref="E34:P34"/>
    <mergeCell ref="A27:B29"/>
    <mergeCell ref="C27:AG29"/>
    <mergeCell ref="A11:A12"/>
    <mergeCell ref="B11:H12"/>
    <mergeCell ref="I11:P12"/>
    <mergeCell ref="Q11:X15"/>
    <mergeCell ref="Y11:AG15"/>
    <mergeCell ref="A13:A15"/>
    <mergeCell ref="B13:H15"/>
    <mergeCell ref="I13:P13"/>
    <mergeCell ref="I14:P15"/>
    <mergeCell ref="A16:AG16"/>
    <mergeCell ref="A17:AG17"/>
    <mergeCell ref="A18:AG18"/>
    <mergeCell ref="A19:B26"/>
    <mergeCell ref="C19:AG26"/>
    <mergeCell ref="A8:A9"/>
    <mergeCell ref="B8:AG9"/>
    <mergeCell ref="A10:H10"/>
    <mergeCell ref="I10:P10"/>
    <mergeCell ref="Q10:X10"/>
    <mergeCell ref="Y10:AG10"/>
    <mergeCell ref="Y5:Z6"/>
    <mergeCell ref="AA5:AG6"/>
    <mergeCell ref="A6:H6"/>
    <mergeCell ref="A7:C7"/>
    <mergeCell ref="D7:M7"/>
    <mergeCell ref="N7:W7"/>
    <mergeCell ref="X7:AG7"/>
    <mergeCell ref="AC3:AG4"/>
    <mergeCell ref="A4:H4"/>
    <mergeCell ref="A5:H5"/>
    <mergeCell ref="K5:L6"/>
    <mergeCell ref="M5:N6"/>
    <mergeCell ref="O5:P6"/>
    <mergeCell ref="Q5:R6"/>
    <mergeCell ref="S5:T6"/>
    <mergeCell ref="U5:V6"/>
    <mergeCell ref="W5:X6"/>
    <mergeCell ref="Q3:R4"/>
    <mergeCell ref="S3:T4"/>
    <mergeCell ref="U3:V4"/>
    <mergeCell ref="W3:X4"/>
    <mergeCell ref="Y3:Z4"/>
    <mergeCell ref="AA3:AB4"/>
    <mergeCell ref="A1:AG1"/>
    <mergeCell ref="A2:E2"/>
    <mergeCell ref="F2:U2"/>
    <mergeCell ref="V2:Z2"/>
    <mergeCell ref="AA2:AG2"/>
    <mergeCell ref="A3:H3"/>
    <mergeCell ref="I3:J6"/>
    <mergeCell ref="K3:L4"/>
    <mergeCell ref="M3:N4"/>
    <mergeCell ref="O3:P4"/>
  </mergeCells>
  <phoneticPr fontId="35" type="noConversion"/>
  <dataValidations count="1">
    <dataValidation type="list" allowBlank="1" showInputMessage="1" showErrorMessage="1" sqref="E32:P34" xr:uid="{00000000-0002-0000-0E00-000000000000}">
      <formula1>$AL$1:$AL$67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77"/>
  <sheetViews>
    <sheetView view="pageBreakPreview" zoomScaleNormal="110" zoomScaleSheetLayoutView="100" workbookViewId="0">
      <pane xSplit="3" ySplit="1" topLeftCell="D2" activePane="bottomRight" state="frozen"/>
      <selection activeCell="D7" sqref="D7:AG7"/>
      <selection pane="topRight" activeCell="D7" sqref="D7:AG7"/>
      <selection pane="bottomLeft" activeCell="D7" sqref="D7:AG7"/>
      <selection pane="bottomRight" activeCell="H3" sqref="H3"/>
    </sheetView>
  </sheetViews>
  <sheetFormatPr defaultColWidth="23.75" defaultRowHeight="14.25"/>
  <cols>
    <col min="1" max="1" width="8" style="48" bestFit="1" customWidth="1"/>
    <col min="2" max="2" width="23.625" style="48" bestFit="1" customWidth="1"/>
    <col min="3" max="3" width="10" style="48" bestFit="1" customWidth="1"/>
    <col min="4" max="4" width="3.5" style="48" customWidth="1"/>
    <col min="5" max="5" width="23.25" style="54" bestFit="1" customWidth="1"/>
    <col min="6" max="6" width="6.5" style="48" bestFit="1" customWidth="1"/>
    <col min="7" max="7" width="11.875" style="48" bestFit="1" customWidth="1"/>
    <col min="8" max="8" width="12.5" style="54" bestFit="1" customWidth="1"/>
    <col min="9" max="9" width="11.875" style="54" bestFit="1" customWidth="1"/>
    <col min="10" max="10" width="24.5" style="54" bestFit="1" customWidth="1"/>
    <col min="11" max="11" width="11.875" style="54" bestFit="1" customWidth="1"/>
    <col min="12" max="12" width="19.5" style="54" bestFit="1" customWidth="1"/>
    <col min="13" max="13" width="15.75" style="54" bestFit="1" customWidth="1"/>
    <col min="14" max="14" width="23.625" style="54" bestFit="1" customWidth="1"/>
    <col min="15" max="15" width="25.125" style="54" bestFit="1" customWidth="1"/>
    <col min="16" max="16" width="13.75" style="54" bestFit="1" customWidth="1"/>
    <col min="17" max="17" width="25.125" style="54" bestFit="1" customWidth="1"/>
    <col min="18" max="30" width="23.75" style="54"/>
    <col min="31" max="16384" width="23.75" style="48"/>
  </cols>
  <sheetData>
    <row r="1" spans="1:29">
      <c r="A1" s="46" t="s">
        <v>613</v>
      </c>
      <c r="B1" s="47" t="s">
        <v>614</v>
      </c>
      <c r="C1" s="47" t="s">
        <v>615</v>
      </c>
      <c r="E1" s="50" t="s">
        <v>666</v>
      </c>
      <c r="F1" s="50" t="s">
        <v>616</v>
      </c>
      <c r="G1" s="49" t="s">
        <v>675</v>
      </c>
      <c r="H1" s="49" t="s">
        <v>617</v>
      </c>
      <c r="I1" s="49" t="s">
        <v>618</v>
      </c>
      <c r="J1" s="50" t="s">
        <v>619</v>
      </c>
      <c r="K1" s="50" t="s">
        <v>685</v>
      </c>
      <c r="L1" s="50" t="s">
        <v>690</v>
      </c>
      <c r="M1" s="50" t="s">
        <v>345</v>
      </c>
      <c r="N1" s="50" t="s">
        <v>724</v>
      </c>
      <c r="O1" s="50" t="s">
        <v>703</v>
      </c>
      <c r="P1" s="50" t="s">
        <v>707</v>
      </c>
      <c r="Q1" s="50" t="s">
        <v>717</v>
      </c>
      <c r="R1" s="50"/>
      <c r="S1" s="50"/>
      <c r="T1" s="50"/>
      <c r="U1" s="49"/>
      <c r="V1" s="51"/>
      <c r="W1" s="51"/>
      <c r="X1" s="51"/>
      <c r="Y1" s="51"/>
      <c r="Z1" s="52"/>
    </row>
    <row r="2" spans="1:29">
      <c r="B2" s="49" t="s">
        <v>666</v>
      </c>
      <c r="C2" s="49" t="s">
        <v>621</v>
      </c>
      <c r="E2" s="151" t="s">
        <v>668</v>
      </c>
      <c r="F2" s="151" t="s">
        <v>616</v>
      </c>
      <c r="G2" s="151" t="s">
        <v>720</v>
      </c>
      <c r="H2" s="151" t="s">
        <v>663</v>
      </c>
      <c r="I2" s="151" t="s">
        <v>622</v>
      </c>
      <c r="J2" s="151" t="s">
        <v>679</v>
      </c>
      <c r="K2" s="151" t="s">
        <v>686</v>
      </c>
      <c r="L2" s="151" t="s">
        <v>691</v>
      </c>
      <c r="M2" s="151" t="s">
        <v>696</v>
      </c>
      <c r="N2" s="151" t="s">
        <v>698</v>
      </c>
      <c r="O2" s="151" t="s">
        <v>704</v>
      </c>
      <c r="P2" s="151" t="s">
        <v>709</v>
      </c>
      <c r="Q2" s="151" t="s">
        <v>718</v>
      </c>
      <c r="R2" s="151"/>
      <c r="S2" s="151"/>
      <c r="T2" s="151"/>
      <c r="U2" s="53"/>
      <c r="V2" s="53"/>
      <c r="W2" s="53"/>
      <c r="X2" s="53"/>
      <c r="Y2" s="53"/>
      <c r="Z2" s="52"/>
      <c r="AA2" s="52"/>
      <c r="AB2" s="52"/>
      <c r="AC2" s="52"/>
    </row>
    <row r="3" spans="1:29">
      <c r="B3" s="49" t="s">
        <v>616</v>
      </c>
      <c r="C3" s="49" t="s">
        <v>471</v>
      </c>
      <c r="E3" s="151" t="s">
        <v>667</v>
      </c>
      <c r="F3" s="151"/>
      <c r="G3" s="151" t="s">
        <v>721</v>
      </c>
      <c r="H3" s="151" t="s">
        <v>624</v>
      </c>
      <c r="I3" s="151" t="s">
        <v>625</v>
      </c>
      <c r="J3" s="151" t="s">
        <v>656</v>
      </c>
      <c r="K3" s="151" t="s">
        <v>687</v>
      </c>
      <c r="L3" s="151" t="s">
        <v>692</v>
      </c>
      <c r="M3" s="151" t="s">
        <v>697</v>
      </c>
      <c r="N3" s="151" t="s">
        <v>620</v>
      </c>
      <c r="O3" s="151" t="s">
        <v>702</v>
      </c>
      <c r="P3" s="151" t="s">
        <v>710</v>
      </c>
      <c r="Q3" s="151" t="s">
        <v>719</v>
      </c>
      <c r="R3" s="151"/>
      <c r="S3" s="151"/>
      <c r="T3" s="151"/>
      <c r="U3" s="53"/>
      <c r="V3" s="53"/>
      <c r="W3" s="53"/>
      <c r="X3" s="53"/>
      <c r="Y3" s="53"/>
      <c r="AA3" s="52"/>
      <c r="AB3" s="52"/>
      <c r="AC3" s="52"/>
    </row>
    <row r="4" spans="1:29">
      <c r="B4" s="49" t="s">
        <v>673</v>
      </c>
      <c r="C4" s="49" t="s">
        <v>626</v>
      </c>
      <c r="E4" s="151" t="s">
        <v>670</v>
      </c>
      <c r="F4" s="53"/>
      <c r="G4" s="53"/>
      <c r="H4" s="151" t="s">
        <v>651</v>
      </c>
      <c r="I4" s="151" t="s">
        <v>640</v>
      </c>
      <c r="J4" s="151" t="s">
        <v>680</v>
      </c>
      <c r="K4" s="151" t="s">
        <v>515</v>
      </c>
      <c r="L4" s="151" t="s">
        <v>693</v>
      </c>
      <c r="M4" s="151"/>
      <c r="N4" s="151" t="s">
        <v>699</v>
      </c>
      <c r="O4" s="190" t="s">
        <v>705</v>
      </c>
      <c r="P4" s="151" t="s">
        <v>711</v>
      </c>
      <c r="Q4" s="151" t="s">
        <v>623</v>
      </c>
      <c r="R4" s="151"/>
      <c r="S4" s="151"/>
      <c r="T4" s="151"/>
      <c r="U4" s="53"/>
      <c r="V4" s="53"/>
      <c r="W4" s="53"/>
      <c r="X4" s="53"/>
      <c r="Y4" s="53"/>
      <c r="AA4" s="52"/>
      <c r="AB4" s="52"/>
      <c r="AC4" s="52"/>
    </row>
    <row r="5" spans="1:29">
      <c r="B5" s="49" t="s">
        <v>674</v>
      </c>
      <c r="C5" s="53"/>
      <c r="E5" s="190" t="s">
        <v>669</v>
      </c>
      <c r="F5" s="53"/>
      <c r="G5" s="53"/>
      <c r="H5" s="151" t="s">
        <v>627</v>
      </c>
      <c r="I5" s="151" t="s">
        <v>639</v>
      </c>
      <c r="J5" s="151" t="s">
        <v>653</v>
      </c>
      <c r="K5" s="151" t="s">
        <v>688</v>
      </c>
      <c r="L5" s="151" t="s">
        <v>694</v>
      </c>
      <c r="M5" s="53"/>
      <c r="N5" s="151" t="s">
        <v>700</v>
      </c>
      <c r="O5" s="151" t="s">
        <v>706</v>
      </c>
      <c r="P5" s="151" t="s">
        <v>712</v>
      </c>
      <c r="Q5" s="151"/>
      <c r="R5" s="151"/>
      <c r="S5" s="151"/>
      <c r="T5" s="151"/>
      <c r="U5" s="53"/>
      <c r="V5" s="53"/>
      <c r="W5" s="53"/>
      <c r="X5" s="53"/>
      <c r="Y5" s="53"/>
      <c r="AA5" s="52"/>
      <c r="AB5" s="52"/>
      <c r="AC5" s="52"/>
    </row>
    <row r="6" spans="1:29">
      <c r="B6" s="49" t="s">
        <v>617</v>
      </c>
      <c r="C6" s="53"/>
      <c r="E6" s="191" t="s">
        <v>671</v>
      </c>
      <c r="F6" s="53"/>
      <c r="G6" s="53"/>
      <c r="H6" s="151" t="s">
        <v>664</v>
      </c>
      <c r="I6" s="151" t="s">
        <v>628</v>
      </c>
      <c r="J6" s="151" t="s">
        <v>654</v>
      </c>
      <c r="K6" s="151" t="s">
        <v>689</v>
      </c>
      <c r="L6" s="151" t="s">
        <v>695</v>
      </c>
      <c r="M6" s="53"/>
      <c r="N6" s="151" t="s">
        <v>701</v>
      </c>
      <c r="O6" s="151"/>
      <c r="P6" s="151" t="s">
        <v>713</v>
      </c>
      <c r="Q6" s="151"/>
      <c r="R6" s="151"/>
      <c r="S6" s="151"/>
      <c r="T6" s="151"/>
      <c r="U6" s="53"/>
      <c r="V6" s="53"/>
      <c r="W6" s="53"/>
      <c r="X6" s="53"/>
      <c r="Y6" s="53"/>
      <c r="AA6" s="52"/>
      <c r="AB6" s="52"/>
      <c r="AC6" s="52"/>
    </row>
    <row r="7" spans="1:29">
      <c r="B7" s="49" t="s">
        <v>618</v>
      </c>
      <c r="C7" s="53"/>
      <c r="E7" s="151" t="s">
        <v>672</v>
      </c>
      <c r="F7" s="53"/>
      <c r="G7" s="53"/>
      <c r="H7" s="151" t="s">
        <v>629</v>
      </c>
      <c r="I7" s="151" t="s">
        <v>678</v>
      </c>
      <c r="J7" s="151" t="s">
        <v>655</v>
      </c>
      <c r="K7" s="151" t="s">
        <v>723</v>
      </c>
      <c r="L7" s="151"/>
      <c r="M7" s="53"/>
      <c r="N7" s="151" t="s">
        <v>702</v>
      </c>
      <c r="O7" s="151"/>
      <c r="P7" s="151" t="s">
        <v>714</v>
      </c>
      <c r="Q7" s="151"/>
      <c r="R7" s="151"/>
      <c r="S7" s="151"/>
      <c r="T7" s="151"/>
      <c r="U7" s="53"/>
      <c r="V7" s="53"/>
      <c r="W7" s="53"/>
      <c r="X7" s="53"/>
      <c r="Y7" s="53"/>
      <c r="AA7" s="52"/>
      <c r="AB7" s="52"/>
      <c r="AC7" s="52"/>
    </row>
    <row r="8" spans="1:29">
      <c r="B8" s="49" t="s">
        <v>619</v>
      </c>
      <c r="C8" s="53"/>
      <c r="E8" s="151" t="s">
        <v>623</v>
      </c>
      <c r="F8" s="53"/>
      <c r="G8" s="53"/>
      <c r="H8" s="151" t="s">
        <v>665</v>
      </c>
      <c r="I8" s="53"/>
      <c r="J8" s="151" t="s">
        <v>652</v>
      </c>
      <c r="K8" s="151" t="s">
        <v>722</v>
      </c>
      <c r="L8" s="151"/>
      <c r="M8" s="53"/>
      <c r="N8" s="151"/>
      <c r="O8" s="151"/>
      <c r="P8" s="151" t="s">
        <v>715</v>
      </c>
      <c r="Q8" s="151"/>
      <c r="R8" s="151"/>
      <c r="S8" s="151"/>
      <c r="T8" s="151"/>
      <c r="U8" s="53"/>
      <c r="V8" s="53"/>
      <c r="W8" s="53"/>
      <c r="X8" s="53"/>
      <c r="Y8" s="53"/>
      <c r="AA8" s="52"/>
      <c r="AB8" s="52"/>
      <c r="AC8" s="52"/>
    </row>
    <row r="9" spans="1:29">
      <c r="B9" s="49" t="s">
        <v>631</v>
      </c>
      <c r="C9" s="53"/>
      <c r="E9" s="53"/>
      <c r="F9" s="53"/>
      <c r="G9" s="53"/>
      <c r="H9" s="151" t="s">
        <v>676</v>
      </c>
      <c r="I9" s="53"/>
      <c r="J9" s="151" t="s">
        <v>681</v>
      </c>
      <c r="K9" s="53"/>
      <c r="L9" s="53"/>
      <c r="M9" s="53"/>
      <c r="N9" s="151"/>
      <c r="O9" s="151"/>
      <c r="P9" s="151" t="s">
        <v>623</v>
      </c>
      <c r="Q9" s="53"/>
      <c r="R9" s="53"/>
      <c r="S9" s="151"/>
      <c r="T9" s="53"/>
      <c r="U9" s="53"/>
      <c r="V9" s="53"/>
      <c r="W9" s="53"/>
      <c r="X9" s="53"/>
      <c r="Y9" s="53"/>
      <c r="AA9" s="52"/>
      <c r="AB9" s="52"/>
      <c r="AC9" s="52"/>
    </row>
    <row r="10" spans="1:29">
      <c r="B10" s="49" t="s">
        <v>690</v>
      </c>
      <c r="C10" s="53"/>
      <c r="E10" s="53"/>
      <c r="F10" s="53"/>
      <c r="G10" s="53"/>
      <c r="H10" s="151" t="s">
        <v>677</v>
      </c>
      <c r="I10" s="53"/>
      <c r="J10" s="151" t="s">
        <v>657</v>
      </c>
      <c r="K10" s="53"/>
      <c r="L10" s="53"/>
      <c r="M10" s="53"/>
      <c r="N10" s="19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AA10" s="52"/>
      <c r="AB10" s="52"/>
      <c r="AC10" s="52"/>
    </row>
    <row r="11" spans="1:29">
      <c r="B11" s="49" t="s">
        <v>630</v>
      </c>
      <c r="C11" s="53"/>
      <c r="E11" s="53"/>
      <c r="F11" s="53"/>
      <c r="G11" s="53"/>
      <c r="H11" s="151"/>
      <c r="I11" s="53"/>
      <c r="J11" s="151" t="s">
        <v>658</v>
      </c>
      <c r="K11" s="53"/>
      <c r="L11" s="53"/>
      <c r="M11" s="53"/>
      <c r="N11" s="19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AA11" s="52"/>
      <c r="AB11" s="52"/>
      <c r="AC11" s="52"/>
    </row>
    <row r="12" spans="1:29">
      <c r="A12" s="52"/>
      <c r="B12" s="49" t="s">
        <v>724</v>
      </c>
      <c r="C12" s="53"/>
      <c r="E12" s="53"/>
      <c r="F12" s="53"/>
      <c r="G12" s="53"/>
      <c r="H12" s="151"/>
      <c r="I12" s="53"/>
      <c r="J12" s="151" t="s">
        <v>682</v>
      </c>
      <c r="K12" s="53"/>
      <c r="L12" s="53"/>
      <c r="M12" s="53"/>
      <c r="N12" s="19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AA12" s="52"/>
      <c r="AB12" s="52"/>
      <c r="AC12" s="52"/>
    </row>
    <row r="13" spans="1:29">
      <c r="B13" s="49" t="s">
        <v>703</v>
      </c>
      <c r="C13" s="53"/>
      <c r="E13" s="53"/>
      <c r="H13" s="53"/>
      <c r="I13" s="53"/>
      <c r="J13" s="151" t="s">
        <v>683</v>
      </c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AA13" s="52"/>
      <c r="AB13" s="52"/>
      <c r="AC13" s="52"/>
    </row>
    <row r="14" spans="1:29">
      <c r="B14" s="49" t="s">
        <v>708</v>
      </c>
      <c r="C14" s="53"/>
      <c r="E14" s="53"/>
      <c r="H14" s="53"/>
      <c r="I14" s="53"/>
      <c r="J14" s="151" t="s">
        <v>684</v>
      </c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AA14" s="52"/>
      <c r="AB14" s="52"/>
      <c r="AC14" s="52"/>
    </row>
    <row r="15" spans="1:29">
      <c r="B15" s="49" t="s">
        <v>716</v>
      </c>
      <c r="C15" s="53"/>
      <c r="E15" s="53"/>
      <c r="H15" s="53"/>
      <c r="I15" s="53"/>
      <c r="J15" s="151" t="s">
        <v>659</v>
      </c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AA15" s="52"/>
      <c r="AB15" s="52"/>
      <c r="AC15" s="52"/>
    </row>
    <row r="16" spans="1:29">
      <c r="A16" s="52"/>
      <c r="B16" s="49"/>
      <c r="E16" s="53"/>
      <c r="H16" s="53"/>
      <c r="I16" s="53"/>
      <c r="J16" s="151" t="s">
        <v>660</v>
      </c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AA16" s="52"/>
      <c r="AB16" s="52"/>
      <c r="AC16" s="52"/>
    </row>
    <row r="17" spans="2:29">
      <c r="B17" s="49"/>
      <c r="E17" s="53"/>
      <c r="H17" s="53"/>
      <c r="I17" s="53"/>
      <c r="J17" s="151" t="s">
        <v>661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AA17" s="52"/>
      <c r="AB17" s="52"/>
      <c r="AC17" s="52"/>
    </row>
    <row r="18" spans="2:29">
      <c r="B18" s="49"/>
      <c r="E18" s="53"/>
      <c r="H18" s="53"/>
      <c r="I18" s="53"/>
      <c r="J18" s="151" t="s">
        <v>662</v>
      </c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AA18" s="52"/>
      <c r="AB18" s="52"/>
      <c r="AC18" s="52"/>
    </row>
    <row r="19" spans="2:29">
      <c r="B19" s="49"/>
      <c r="E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AA19" s="52"/>
      <c r="AB19" s="52"/>
      <c r="AC19" s="52"/>
    </row>
    <row r="20" spans="2:29">
      <c r="E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AA20" s="52"/>
      <c r="AB20" s="52"/>
      <c r="AC20" s="52"/>
    </row>
    <row r="21" spans="2:29">
      <c r="B21" s="192"/>
      <c r="E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AA21" s="52"/>
      <c r="AB21" s="52"/>
      <c r="AC21" s="52"/>
    </row>
    <row r="22" spans="2:29">
      <c r="E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AA22" s="52"/>
      <c r="AB22" s="52"/>
      <c r="AC22" s="52"/>
    </row>
    <row r="23" spans="2:29">
      <c r="E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AA23" s="52"/>
      <c r="AB23" s="52"/>
      <c r="AC23" s="52"/>
    </row>
    <row r="24" spans="2:29">
      <c r="E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AA24" s="52"/>
      <c r="AB24" s="52"/>
      <c r="AC24" s="52"/>
    </row>
    <row r="25" spans="2:29">
      <c r="E25" s="53"/>
      <c r="H25" s="53"/>
      <c r="I25" s="53"/>
      <c r="J25" s="53"/>
      <c r="K25" s="53"/>
      <c r="L25" s="53"/>
      <c r="M25" s="79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AA25" s="52"/>
      <c r="AB25" s="52"/>
      <c r="AC25" s="52"/>
    </row>
    <row r="26" spans="2:29">
      <c r="E26" s="53"/>
      <c r="H26" s="53"/>
      <c r="I26" s="53"/>
      <c r="J26" s="53"/>
      <c r="K26" s="53"/>
      <c r="L26" s="53"/>
      <c r="M26" s="79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AA26" s="52"/>
      <c r="AB26" s="52"/>
      <c r="AC26" s="52"/>
    </row>
    <row r="27" spans="2:29">
      <c r="E27" s="53"/>
      <c r="H27" s="53"/>
      <c r="I27" s="53"/>
      <c r="J27" s="53"/>
      <c r="K27" s="53"/>
      <c r="L27" s="53"/>
      <c r="M27" s="79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AA27" s="52"/>
      <c r="AB27" s="52"/>
      <c r="AC27" s="52"/>
    </row>
    <row r="28" spans="2:29">
      <c r="E28" s="53"/>
      <c r="H28" s="53"/>
      <c r="I28" s="53"/>
      <c r="J28" s="53"/>
      <c r="K28" s="53"/>
      <c r="L28" s="53"/>
      <c r="M28" s="79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AA28" s="52"/>
      <c r="AB28" s="52"/>
      <c r="AC28" s="52"/>
    </row>
    <row r="29" spans="2:29">
      <c r="E29" s="53"/>
      <c r="H29" s="53"/>
      <c r="I29" s="53"/>
      <c r="J29" s="53"/>
      <c r="K29" s="53"/>
      <c r="L29" s="53"/>
      <c r="M29" s="79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AA29" s="52"/>
      <c r="AB29" s="52"/>
      <c r="AC29" s="52"/>
    </row>
    <row r="30" spans="2:29">
      <c r="E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AA30" s="52"/>
      <c r="AB30" s="52"/>
      <c r="AC30" s="52"/>
    </row>
    <row r="31" spans="2:29">
      <c r="E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AA31" s="52"/>
      <c r="AB31" s="52"/>
      <c r="AC31" s="52"/>
    </row>
    <row r="32" spans="2:29">
      <c r="E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AA32" s="52"/>
      <c r="AB32" s="52"/>
      <c r="AC32" s="52"/>
    </row>
    <row r="33" spans="5:29">
      <c r="E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AA33" s="52"/>
      <c r="AB33" s="52"/>
      <c r="AC33" s="52"/>
    </row>
    <row r="34" spans="5:29">
      <c r="E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AA34" s="52"/>
      <c r="AB34" s="52"/>
      <c r="AC34" s="52"/>
    </row>
    <row r="35" spans="5:29">
      <c r="E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AA35" s="52"/>
      <c r="AB35" s="52"/>
      <c r="AC35" s="52"/>
    </row>
    <row r="36" spans="5:29">
      <c r="E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AA36" s="52"/>
      <c r="AB36" s="52"/>
      <c r="AC36" s="52"/>
    </row>
    <row r="37" spans="5:29">
      <c r="E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AA37" s="52"/>
      <c r="AB37" s="52"/>
      <c r="AC37" s="52"/>
    </row>
    <row r="38" spans="5:29">
      <c r="E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AA38" s="52"/>
      <c r="AB38" s="52"/>
      <c r="AC38" s="52"/>
    </row>
    <row r="39" spans="5:29">
      <c r="E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AA39" s="52"/>
      <c r="AB39" s="52"/>
      <c r="AC39" s="52"/>
    </row>
    <row r="40" spans="5:29">
      <c r="E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AA40" s="52"/>
      <c r="AB40" s="52"/>
      <c r="AC40" s="52"/>
    </row>
    <row r="41" spans="5:29">
      <c r="E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AA41" s="52"/>
      <c r="AB41" s="52"/>
      <c r="AC41" s="52"/>
    </row>
    <row r="42" spans="5:29">
      <c r="E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AA42" s="52"/>
      <c r="AB42" s="52"/>
      <c r="AC42" s="52"/>
    </row>
    <row r="43" spans="5:29">
      <c r="E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AA43" s="52"/>
      <c r="AB43" s="52"/>
      <c r="AC43" s="52"/>
    </row>
    <row r="44" spans="5:29">
      <c r="J44" s="53"/>
      <c r="S44" s="53"/>
      <c r="AA44" s="52"/>
      <c r="AB44" s="52"/>
      <c r="AC44" s="52"/>
    </row>
    <row r="45" spans="5:29">
      <c r="J45" s="53"/>
      <c r="AA45" s="52"/>
      <c r="AB45" s="52"/>
      <c r="AC45" s="52"/>
    </row>
    <row r="46" spans="5:29">
      <c r="J46" s="53"/>
      <c r="AA46" s="52"/>
      <c r="AB46" s="52"/>
      <c r="AC46" s="52"/>
    </row>
    <row r="47" spans="5:29">
      <c r="J47" s="53"/>
      <c r="AA47" s="52"/>
      <c r="AB47" s="52"/>
      <c r="AC47" s="52"/>
    </row>
    <row r="48" spans="5:29">
      <c r="J48" s="53"/>
      <c r="AA48" s="52"/>
      <c r="AB48" s="52"/>
      <c r="AC48" s="52"/>
    </row>
    <row r="49" spans="10:29">
      <c r="J49" s="53"/>
      <c r="AA49" s="52"/>
      <c r="AB49" s="52"/>
      <c r="AC49" s="52"/>
    </row>
    <row r="50" spans="10:29">
      <c r="J50" s="53"/>
      <c r="AA50" s="52"/>
      <c r="AB50" s="52"/>
      <c r="AC50" s="52"/>
    </row>
    <row r="51" spans="10:29">
      <c r="AA51" s="52"/>
      <c r="AB51" s="52"/>
      <c r="AC51" s="52"/>
    </row>
    <row r="52" spans="10:29">
      <c r="AA52" s="52"/>
      <c r="AB52" s="52"/>
      <c r="AC52" s="52"/>
    </row>
    <row r="53" spans="10:29">
      <c r="AA53" s="52"/>
      <c r="AB53" s="52"/>
      <c r="AC53" s="52"/>
    </row>
    <row r="54" spans="10:29">
      <c r="AA54" s="52"/>
      <c r="AB54" s="52"/>
      <c r="AC54" s="52"/>
    </row>
    <row r="55" spans="10:29">
      <c r="AA55" s="52"/>
      <c r="AB55" s="52"/>
      <c r="AC55" s="52"/>
    </row>
    <row r="56" spans="10:29">
      <c r="AA56" s="52"/>
      <c r="AB56" s="52"/>
      <c r="AC56" s="52"/>
    </row>
    <row r="57" spans="10:29">
      <c r="AA57" s="52"/>
      <c r="AB57" s="52"/>
      <c r="AC57" s="52"/>
    </row>
    <row r="58" spans="10:29">
      <c r="AA58" s="52"/>
      <c r="AB58" s="52"/>
      <c r="AC58" s="52"/>
    </row>
    <row r="59" spans="10:29">
      <c r="AA59" s="52"/>
      <c r="AB59" s="52"/>
      <c r="AC59" s="52"/>
    </row>
    <row r="60" spans="10:29">
      <c r="AA60" s="52"/>
      <c r="AB60" s="52"/>
      <c r="AC60" s="52"/>
    </row>
    <row r="61" spans="10:29">
      <c r="AA61" s="52"/>
      <c r="AB61" s="52"/>
      <c r="AC61" s="52"/>
    </row>
    <row r="62" spans="10:29">
      <c r="AA62" s="52"/>
      <c r="AB62" s="52"/>
      <c r="AC62" s="52"/>
    </row>
    <row r="63" spans="10:29">
      <c r="AA63" s="52"/>
      <c r="AB63" s="52"/>
      <c r="AC63" s="52"/>
    </row>
    <row r="64" spans="10:29">
      <c r="AA64" s="52"/>
      <c r="AB64" s="52"/>
      <c r="AC64" s="52"/>
    </row>
    <row r="65" spans="27:29">
      <c r="AA65" s="52"/>
      <c r="AB65" s="52"/>
      <c r="AC65" s="52"/>
    </row>
    <row r="66" spans="27:29">
      <c r="AA66" s="52"/>
      <c r="AB66" s="52"/>
      <c r="AC66" s="52"/>
    </row>
    <row r="67" spans="27:29">
      <c r="AA67" s="52"/>
      <c r="AB67" s="52"/>
      <c r="AC67" s="52"/>
    </row>
    <row r="68" spans="27:29">
      <c r="AA68" s="52"/>
      <c r="AB68" s="52"/>
      <c r="AC68" s="52"/>
    </row>
    <row r="69" spans="27:29">
      <c r="AA69" s="52"/>
      <c r="AB69" s="52"/>
      <c r="AC69" s="52"/>
    </row>
    <row r="70" spans="27:29">
      <c r="AA70" s="52"/>
      <c r="AB70" s="52"/>
      <c r="AC70" s="52"/>
    </row>
    <row r="71" spans="27:29">
      <c r="AA71" s="52"/>
      <c r="AB71" s="52"/>
      <c r="AC71" s="52"/>
    </row>
    <row r="72" spans="27:29">
      <c r="AA72" s="52"/>
      <c r="AB72" s="52"/>
      <c r="AC72" s="52"/>
    </row>
    <row r="73" spans="27:29">
      <c r="AA73" s="52"/>
      <c r="AB73" s="52"/>
      <c r="AC73" s="52"/>
    </row>
    <row r="74" spans="27:29">
      <c r="AA74" s="52"/>
      <c r="AB74" s="52"/>
      <c r="AC74" s="52"/>
    </row>
    <row r="75" spans="27:29">
      <c r="AA75" s="52"/>
      <c r="AB75" s="52"/>
      <c r="AC75" s="52"/>
    </row>
    <row r="76" spans="27:29">
      <c r="AA76" s="52"/>
      <c r="AB76" s="52"/>
      <c r="AC76" s="52"/>
    </row>
    <row r="77" spans="27:29">
      <c r="AA77" s="52"/>
      <c r="AB77" s="52"/>
      <c r="AC77" s="52"/>
    </row>
    <row r="78" spans="27:29">
      <c r="AA78" s="52"/>
      <c r="AB78" s="52"/>
      <c r="AC78" s="52"/>
    </row>
    <row r="79" spans="27:29">
      <c r="AA79" s="52"/>
      <c r="AB79" s="52"/>
      <c r="AC79" s="52"/>
    </row>
    <row r="80" spans="27:29">
      <c r="AA80" s="52"/>
      <c r="AB80" s="52"/>
      <c r="AC80" s="52"/>
    </row>
    <row r="81" spans="27:29">
      <c r="AA81" s="52"/>
      <c r="AB81" s="52"/>
      <c r="AC81" s="52"/>
    </row>
    <row r="82" spans="27:29">
      <c r="AA82" s="52"/>
      <c r="AB82" s="52"/>
      <c r="AC82" s="52"/>
    </row>
    <row r="83" spans="27:29">
      <c r="AA83" s="52"/>
      <c r="AB83" s="52"/>
      <c r="AC83" s="52"/>
    </row>
    <row r="84" spans="27:29">
      <c r="AA84" s="52"/>
      <c r="AB84" s="52"/>
      <c r="AC84" s="52"/>
    </row>
    <row r="85" spans="27:29">
      <c r="AA85" s="52"/>
      <c r="AB85" s="52"/>
      <c r="AC85" s="52"/>
    </row>
    <row r="86" spans="27:29">
      <c r="AA86" s="52"/>
      <c r="AB86" s="52"/>
      <c r="AC86" s="52"/>
    </row>
    <row r="87" spans="27:29">
      <c r="AA87" s="52"/>
      <c r="AB87" s="52"/>
      <c r="AC87" s="52"/>
    </row>
    <row r="88" spans="27:29">
      <c r="AA88" s="52"/>
      <c r="AB88" s="52"/>
      <c r="AC88" s="52"/>
    </row>
    <row r="89" spans="27:29">
      <c r="AA89" s="52"/>
      <c r="AB89" s="52"/>
      <c r="AC89" s="52"/>
    </row>
    <row r="90" spans="27:29">
      <c r="AA90" s="52"/>
      <c r="AB90" s="52"/>
      <c r="AC90" s="52"/>
    </row>
    <row r="91" spans="27:29">
      <c r="AA91" s="52"/>
      <c r="AB91" s="52"/>
      <c r="AC91" s="52"/>
    </row>
    <row r="92" spans="27:29">
      <c r="AA92" s="52"/>
      <c r="AB92" s="52"/>
      <c r="AC92" s="52"/>
    </row>
    <row r="93" spans="27:29">
      <c r="AA93" s="52"/>
      <c r="AB93" s="52"/>
      <c r="AC93" s="52"/>
    </row>
    <row r="94" spans="27:29">
      <c r="AA94" s="52"/>
      <c r="AB94" s="52"/>
      <c r="AC94" s="52"/>
    </row>
    <row r="95" spans="27:29">
      <c r="AA95" s="52"/>
      <c r="AB95" s="52"/>
      <c r="AC95" s="52"/>
    </row>
    <row r="96" spans="27:29">
      <c r="AA96" s="52"/>
      <c r="AB96" s="52"/>
      <c r="AC96" s="52"/>
    </row>
    <row r="97" spans="27:29">
      <c r="AA97" s="52"/>
      <c r="AB97" s="52"/>
      <c r="AC97" s="52"/>
    </row>
    <row r="98" spans="27:29">
      <c r="AA98" s="52"/>
      <c r="AB98" s="52"/>
      <c r="AC98" s="52"/>
    </row>
    <row r="99" spans="27:29">
      <c r="AA99" s="52"/>
      <c r="AB99" s="52"/>
      <c r="AC99" s="52"/>
    </row>
    <row r="100" spans="27:29">
      <c r="AA100" s="52"/>
      <c r="AB100" s="52"/>
      <c r="AC100" s="52"/>
    </row>
    <row r="101" spans="27:29">
      <c r="AA101" s="52"/>
      <c r="AB101" s="52"/>
      <c r="AC101" s="52"/>
    </row>
    <row r="102" spans="27:29">
      <c r="AA102" s="52"/>
      <c r="AB102" s="52"/>
      <c r="AC102" s="52"/>
    </row>
    <row r="103" spans="27:29">
      <c r="AA103" s="52"/>
      <c r="AB103" s="52"/>
      <c r="AC103" s="52"/>
    </row>
    <row r="104" spans="27:29">
      <c r="AA104" s="52"/>
      <c r="AB104" s="52"/>
      <c r="AC104" s="52"/>
    </row>
    <row r="105" spans="27:29">
      <c r="AA105" s="52"/>
      <c r="AB105" s="52"/>
      <c r="AC105" s="52"/>
    </row>
    <row r="106" spans="27:29">
      <c r="AA106" s="52"/>
      <c r="AB106" s="52"/>
      <c r="AC106" s="52"/>
    </row>
    <row r="107" spans="27:29">
      <c r="AA107" s="52"/>
      <c r="AB107" s="52"/>
      <c r="AC107" s="52"/>
    </row>
    <row r="108" spans="27:29">
      <c r="AA108" s="52"/>
      <c r="AB108" s="52"/>
      <c r="AC108" s="52"/>
    </row>
    <row r="109" spans="27:29">
      <c r="AA109" s="52"/>
      <c r="AB109" s="52"/>
      <c r="AC109" s="52"/>
    </row>
    <row r="110" spans="27:29">
      <c r="AA110" s="52"/>
      <c r="AB110" s="52"/>
      <c r="AC110" s="52"/>
    </row>
    <row r="111" spans="27:29">
      <c r="AA111" s="52"/>
      <c r="AB111" s="52"/>
      <c r="AC111" s="52"/>
    </row>
    <row r="112" spans="27:29">
      <c r="AA112" s="52"/>
      <c r="AB112" s="52"/>
      <c r="AC112" s="52"/>
    </row>
    <row r="113" spans="27:29">
      <c r="AA113" s="52"/>
      <c r="AB113" s="52"/>
      <c r="AC113" s="52"/>
    </row>
    <row r="114" spans="27:29">
      <c r="AA114" s="52"/>
      <c r="AB114" s="52"/>
      <c r="AC114" s="52"/>
    </row>
    <row r="115" spans="27:29">
      <c r="AA115" s="52"/>
      <c r="AB115" s="52"/>
      <c r="AC115" s="52"/>
    </row>
    <row r="116" spans="27:29">
      <c r="AA116" s="52"/>
      <c r="AB116" s="52"/>
      <c r="AC116" s="52"/>
    </row>
    <row r="117" spans="27:29">
      <c r="AA117" s="52"/>
      <c r="AB117" s="52"/>
      <c r="AC117" s="52"/>
    </row>
    <row r="118" spans="27:29">
      <c r="AA118" s="52"/>
      <c r="AB118" s="52"/>
      <c r="AC118" s="52"/>
    </row>
    <row r="119" spans="27:29">
      <c r="AA119" s="52"/>
      <c r="AB119" s="52"/>
      <c r="AC119" s="52"/>
    </row>
    <row r="120" spans="27:29">
      <c r="AA120" s="52"/>
      <c r="AB120" s="52"/>
      <c r="AC120" s="52"/>
    </row>
    <row r="121" spans="27:29">
      <c r="AA121" s="52"/>
      <c r="AB121" s="52"/>
      <c r="AC121" s="52"/>
    </row>
    <row r="122" spans="27:29">
      <c r="AA122" s="52"/>
      <c r="AB122" s="52"/>
      <c r="AC122" s="52"/>
    </row>
    <row r="123" spans="27:29">
      <c r="AA123" s="52"/>
      <c r="AB123" s="52"/>
      <c r="AC123" s="52"/>
    </row>
    <row r="124" spans="27:29">
      <c r="AA124" s="52"/>
      <c r="AB124" s="52"/>
      <c r="AC124" s="52"/>
    </row>
    <row r="125" spans="27:29">
      <c r="AA125" s="52"/>
      <c r="AB125" s="52"/>
      <c r="AC125" s="52"/>
    </row>
    <row r="126" spans="27:29">
      <c r="AA126" s="52"/>
      <c r="AB126" s="52"/>
      <c r="AC126" s="52"/>
    </row>
    <row r="127" spans="27:29">
      <c r="AA127" s="52"/>
      <c r="AB127" s="52"/>
      <c r="AC127" s="52"/>
    </row>
    <row r="128" spans="27:29">
      <c r="AA128" s="52"/>
      <c r="AB128" s="52"/>
      <c r="AC128" s="52"/>
    </row>
    <row r="129" spans="27:29">
      <c r="AA129" s="52"/>
      <c r="AB129" s="52"/>
      <c r="AC129" s="52"/>
    </row>
    <row r="130" spans="27:29">
      <c r="AA130" s="52"/>
      <c r="AB130" s="52"/>
      <c r="AC130" s="52"/>
    </row>
    <row r="131" spans="27:29">
      <c r="AA131" s="52"/>
      <c r="AB131" s="52"/>
      <c r="AC131" s="52"/>
    </row>
    <row r="132" spans="27:29">
      <c r="AA132" s="52"/>
      <c r="AB132" s="52"/>
      <c r="AC132" s="52"/>
    </row>
    <row r="133" spans="27:29">
      <c r="AA133" s="52"/>
      <c r="AB133" s="52"/>
      <c r="AC133" s="52"/>
    </row>
    <row r="134" spans="27:29">
      <c r="AA134" s="52"/>
      <c r="AB134" s="52"/>
      <c r="AC134" s="52"/>
    </row>
    <row r="135" spans="27:29">
      <c r="AA135" s="52"/>
      <c r="AB135" s="52"/>
      <c r="AC135" s="52"/>
    </row>
    <row r="136" spans="27:29">
      <c r="AA136" s="52"/>
      <c r="AB136" s="52"/>
      <c r="AC136" s="52"/>
    </row>
    <row r="137" spans="27:29">
      <c r="AA137" s="52"/>
      <c r="AB137" s="52"/>
      <c r="AC137" s="52"/>
    </row>
    <row r="138" spans="27:29">
      <c r="AA138" s="52"/>
      <c r="AB138" s="52"/>
      <c r="AC138" s="52"/>
    </row>
    <row r="139" spans="27:29">
      <c r="AA139" s="52"/>
      <c r="AB139" s="52"/>
      <c r="AC139" s="52"/>
    </row>
    <row r="140" spans="27:29">
      <c r="AA140" s="52"/>
      <c r="AB140" s="52"/>
      <c r="AC140" s="52"/>
    </row>
    <row r="141" spans="27:29">
      <c r="AA141" s="52"/>
      <c r="AB141" s="52"/>
      <c r="AC141" s="52"/>
    </row>
    <row r="142" spans="27:29">
      <c r="AA142" s="52"/>
      <c r="AB142" s="52"/>
      <c r="AC142" s="52"/>
    </row>
    <row r="143" spans="27:29">
      <c r="AA143" s="52"/>
      <c r="AB143" s="52"/>
      <c r="AC143" s="52"/>
    </row>
    <row r="144" spans="27:29">
      <c r="AA144" s="52"/>
      <c r="AB144" s="52"/>
      <c r="AC144" s="52"/>
    </row>
    <row r="145" spans="27:29">
      <c r="AA145" s="52"/>
      <c r="AB145" s="52"/>
      <c r="AC145" s="52"/>
    </row>
    <row r="146" spans="27:29">
      <c r="AA146" s="52"/>
      <c r="AB146" s="52"/>
      <c r="AC146" s="52"/>
    </row>
    <row r="147" spans="27:29">
      <c r="AA147" s="52"/>
      <c r="AB147" s="52"/>
      <c r="AC147" s="52"/>
    </row>
    <row r="148" spans="27:29">
      <c r="AA148" s="52"/>
      <c r="AB148" s="52"/>
      <c r="AC148" s="52"/>
    </row>
    <row r="149" spans="27:29">
      <c r="AA149" s="52"/>
      <c r="AB149" s="52"/>
      <c r="AC149" s="52"/>
    </row>
    <row r="150" spans="27:29">
      <c r="AA150" s="52"/>
      <c r="AB150" s="52"/>
      <c r="AC150" s="52"/>
    </row>
    <row r="151" spans="27:29">
      <c r="AA151" s="52"/>
      <c r="AB151" s="52"/>
      <c r="AC151" s="52"/>
    </row>
    <row r="152" spans="27:29">
      <c r="AA152" s="52"/>
      <c r="AB152" s="52"/>
      <c r="AC152" s="52"/>
    </row>
    <row r="153" spans="27:29">
      <c r="AA153" s="52"/>
      <c r="AB153" s="52"/>
      <c r="AC153" s="52"/>
    </row>
    <row r="154" spans="27:29">
      <c r="AA154" s="52"/>
      <c r="AB154" s="52"/>
      <c r="AC154" s="52"/>
    </row>
    <row r="155" spans="27:29">
      <c r="AA155" s="52"/>
      <c r="AB155" s="52"/>
      <c r="AC155" s="52"/>
    </row>
    <row r="156" spans="27:29">
      <c r="AA156" s="52"/>
      <c r="AB156" s="52"/>
      <c r="AC156" s="52"/>
    </row>
    <row r="157" spans="27:29">
      <c r="AA157" s="52"/>
      <c r="AB157" s="52"/>
      <c r="AC157" s="52"/>
    </row>
    <row r="158" spans="27:29">
      <c r="AA158" s="52"/>
      <c r="AB158" s="52"/>
      <c r="AC158" s="52"/>
    </row>
    <row r="159" spans="27:29">
      <c r="AA159" s="52"/>
      <c r="AB159" s="52"/>
      <c r="AC159" s="52"/>
    </row>
    <row r="160" spans="27:29">
      <c r="AA160" s="52"/>
      <c r="AB160" s="52"/>
      <c r="AC160" s="52"/>
    </row>
    <row r="161" spans="27:29">
      <c r="AA161" s="52"/>
      <c r="AB161" s="52"/>
      <c r="AC161" s="52"/>
    </row>
    <row r="162" spans="27:29">
      <c r="AA162" s="52"/>
      <c r="AB162" s="52"/>
      <c r="AC162" s="52"/>
    </row>
    <row r="163" spans="27:29">
      <c r="AA163" s="52"/>
      <c r="AB163" s="52"/>
      <c r="AC163" s="52"/>
    </row>
    <row r="164" spans="27:29">
      <c r="AA164" s="52"/>
      <c r="AB164" s="52"/>
      <c r="AC164" s="52"/>
    </row>
    <row r="165" spans="27:29">
      <c r="AA165" s="52"/>
      <c r="AB165" s="52"/>
      <c r="AC165" s="52"/>
    </row>
    <row r="166" spans="27:29">
      <c r="AA166" s="52"/>
      <c r="AB166" s="52"/>
      <c r="AC166" s="52"/>
    </row>
    <row r="167" spans="27:29">
      <c r="AA167" s="52"/>
      <c r="AB167" s="52"/>
      <c r="AC167" s="52"/>
    </row>
    <row r="168" spans="27:29">
      <c r="AA168" s="52"/>
      <c r="AB168" s="52"/>
      <c r="AC168" s="52"/>
    </row>
    <row r="169" spans="27:29">
      <c r="AA169" s="52"/>
      <c r="AB169" s="52"/>
      <c r="AC169" s="52"/>
    </row>
    <row r="170" spans="27:29">
      <c r="AA170" s="52"/>
      <c r="AB170" s="52"/>
      <c r="AC170" s="52"/>
    </row>
    <row r="171" spans="27:29">
      <c r="AA171" s="52"/>
      <c r="AB171" s="52"/>
      <c r="AC171" s="52"/>
    </row>
    <row r="172" spans="27:29">
      <c r="AA172" s="52"/>
      <c r="AB172" s="52"/>
      <c r="AC172" s="52"/>
    </row>
    <row r="173" spans="27:29">
      <c r="AA173" s="52"/>
      <c r="AB173" s="52"/>
      <c r="AC173" s="52"/>
    </row>
    <row r="174" spans="27:29">
      <c r="AA174" s="52"/>
      <c r="AB174" s="52"/>
      <c r="AC174" s="52"/>
    </row>
    <row r="175" spans="27:29">
      <c r="AA175" s="52"/>
      <c r="AB175" s="52"/>
      <c r="AC175" s="52"/>
    </row>
    <row r="176" spans="27:29">
      <c r="AA176" s="52"/>
      <c r="AB176" s="52"/>
      <c r="AC176" s="52"/>
    </row>
    <row r="177" spans="27:29">
      <c r="AA177" s="52"/>
      <c r="AB177" s="52"/>
      <c r="AC177" s="52"/>
    </row>
  </sheetData>
  <dataConsolidate topLabels="1"/>
  <phoneticPr fontId="3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93"/>
  <sheetViews>
    <sheetView view="pageBreakPreview" zoomScaleSheetLayoutView="100" workbookViewId="0">
      <selection activeCell="AH7" sqref="AH7"/>
    </sheetView>
  </sheetViews>
  <sheetFormatPr defaultColWidth="2.625" defaultRowHeight="16.5"/>
  <cols>
    <col min="1" max="1" width="5.625" style="5" customWidth="1"/>
    <col min="2" max="2" width="2.875" style="5" customWidth="1"/>
    <col min="3" max="3" width="2.125" style="5" customWidth="1"/>
    <col min="4" max="30" width="2.625" style="5" customWidth="1"/>
    <col min="31" max="31" width="2.125" style="5" customWidth="1"/>
    <col min="32" max="32" width="2.625" style="5" customWidth="1"/>
    <col min="33" max="33" width="0.875" style="5" customWidth="1"/>
    <col min="34" max="34" width="35.875" style="5" customWidth="1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.75" thickBot="1">
      <c r="A1" s="271" t="s">
        <v>558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86">
        <v>1.9099999999999999E-2</v>
      </c>
      <c r="AI1" s="81" t="s">
        <v>280</v>
      </c>
      <c r="AJ1" s="81" t="s">
        <v>281</v>
      </c>
      <c r="AK1" s="81" t="s">
        <v>282</v>
      </c>
      <c r="AL1" s="32" t="s">
        <v>373</v>
      </c>
    </row>
    <row r="2" spans="1:38" ht="30" customHeight="1" thickTop="1">
      <c r="A2" s="293" t="s">
        <v>498</v>
      </c>
      <c r="B2" s="294"/>
      <c r="C2" s="294"/>
      <c r="D2" s="294"/>
      <c r="E2" s="294"/>
      <c r="F2" s="295"/>
      <c r="G2" s="295"/>
      <c r="H2" s="295"/>
      <c r="I2" s="295"/>
      <c r="J2" s="295"/>
      <c r="K2" s="295"/>
      <c r="L2" s="295"/>
      <c r="M2" s="295"/>
      <c r="N2" s="295"/>
      <c r="O2" s="290" t="s">
        <v>497</v>
      </c>
      <c r="P2" s="291"/>
      <c r="Q2" s="291"/>
      <c r="R2" s="291"/>
      <c r="S2" s="291"/>
      <c r="T2" s="291"/>
      <c r="U2" s="292"/>
      <c r="V2" s="272" t="s">
        <v>467</v>
      </c>
      <c r="W2" s="273"/>
      <c r="X2" s="273"/>
      <c r="Y2" s="273"/>
      <c r="Z2" s="273"/>
      <c r="AA2" s="274"/>
      <c r="AB2" s="275"/>
      <c r="AC2" s="275"/>
      <c r="AD2" s="275"/>
      <c r="AE2" s="275"/>
      <c r="AF2" s="275"/>
      <c r="AG2" s="276"/>
      <c r="AI2" s="82" t="s">
        <v>283</v>
      </c>
      <c r="AJ2" s="40" t="s">
        <v>289</v>
      </c>
      <c r="AK2" s="41" t="s">
        <v>68</v>
      </c>
      <c r="AL2" s="33" t="s">
        <v>374</v>
      </c>
    </row>
    <row r="3" spans="1:38" s="11" customFormat="1" ht="20.25" customHeight="1">
      <c r="A3" s="243" t="s">
        <v>499</v>
      </c>
      <c r="B3" s="244"/>
      <c r="C3" s="245"/>
      <c r="D3" s="246"/>
      <c r="E3" s="247"/>
      <c r="F3" s="247"/>
      <c r="G3" s="247"/>
      <c r="H3" s="247"/>
      <c r="I3" s="247"/>
      <c r="J3" s="247"/>
      <c r="K3" s="247"/>
      <c r="L3" s="247"/>
      <c r="M3" s="248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50"/>
      <c r="Z3" s="250"/>
      <c r="AA3" s="251"/>
      <c r="AB3" s="251"/>
      <c r="AC3" s="251"/>
      <c r="AD3" s="251"/>
      <c r="AE3" s="251"/>
      <c r="AF3" s="251"/>
      <c r="AG3" s="251"/>
      <c r="AI3" s="29" t="s">
        <v>315</v>
      </c>
      <c r="AJ3" s="30" t="s">
        <v>316</v>
      </c>
      <c r="AK3" s="31" t="s">
        <v>75</v>
      </c>
      <c r="AL3" s="32" t="s">
        <v>379</v>
      </c>
    </row>
    <row r="4" spans="1:38" s="11" customFormat="1">
      <c r="A4" s="296" t="s">
        <v>500</v>
      </c>
      <c r="B4" s="297"/>
      <c r="C4" s="297"/>
      <c r="D4" s="297"/>
      <c r="E4" s="297"/>
      <c r="F4" s="266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8" t="s">
        <v>514</v>
      </c>
      <c r="Z4" s="269"/>
      <c r="AA4" s="269"/>
      <c r="AB4" s="269"/>
      <c r="AC4" s="269"/>
      <c r="AD4" s="269"/>
      <c r="AE4" s="269"/>
      <c r="AF4" s="269"/>
      <c r="AG4" s="270"/>
      <c r="AI4" s="29" t="s">
        <v>288</v>
      </c>
      <c r="AJ4" s="30" t="s">
        <v>294</v>
      </c>
      <c r="AK4" s="31" t="s">
        <v>76</v>
      </c>
      <c r="AL4" s="32" t="s">
        <v>380</v>
      </c>
    </row>
    <row r="5" spans="1:38" ht="17.25" customHeight="1">
      <c r="A5" s="237" t="s">
        <v>501</v>
      </c>
      <c r="B5" s="238"/>
      <c r="C5" s="238"/>
      <c r="D5" s="238"/>
      <c r="E5" s="238"/>
      <c r="F5" s="237" t="s">
        <v>503</v>
      </c>
      <c r="G5" s="238"/>
      <c r="H5" s="237" t="s">
        <v>505</v>
      </c>
      <c r="I5" s="238"/>
      <c r="J5" s="238"/>
      <c r="K5" s="237" t="s">
        <v>506</v>
      </c>
      <c r="L5" s="238"/>
      <c r="M5" s="237" t="s">
        <v>507</v>
      </c>
      <c r="N5" s="238"/>
      <c r="O5" s="238"/>
      <c r="P5" s="238" t="s">
        <v>509</v>
      </c>
      <c r="Q5" s="238"/>
      <c r="R5" s="238"/>
      <c r="S5" s="238"/>
      <c r="T5" s="237" t="s">
        <v>508</v>
      </c>
      <c r="U5" s="238"/>
      <c r="V5" s="238"/>
      <c r="W5" s="238"/>
      <c r="X5" s="238"/>
      <c r="Y5" s="238"/>
      <c r="Z5" s="238"/>
      <c r="AA5" s="238"/>
      <c r="AB5" s="238"/>
      <c r="AC5" s="238" t="s">
        <v>510</v>
      </c>
      <c r="AD5" s="238"/>
      <c r="AE5" s="238"/>
      <c r="AF5" s="238"/>
      <c r="AG5" s="238"/>
      <c r="AI5" s="83" t="s">
        <v>317</v>
      </c>
      <c r="AJ5" s="83" t="s">
        <v>295</v>
      </c>
      <c r="AK5" s="80" t="s">
        <v>83</v>
      </c>
      <c r="AL5" s="84" t="s">
        <v>381</v>
      </c>
    </row>
    <row r="6" spans="1:38" ht="17.25" customHeight="1" thickBot="1">
      <c r="A6" s="240" t="s">
        <v>502</v>
      </c>
      <c r="B6" s="239"/>
      <c r="C6" s="239"/>
      <c r="D6" s="239"/>
      <c r="E6" s="239"/>
      <c r="F6" s="240" t="s">
        <v>504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I6" s="85"/>
      <c r="AJ6" s="83"/>
      <c r="AK6" s="80"/>
      <c r="AL6" s="84"/>
    </row>
    <row r="7" spans="1:38" ht="17.25" customHeight="1">
      <c r="A7" s="204"/>
      <c r="B7" s="205"/>
      <c r="C7" s="205"/>
      <c r="D7" s="205"/>
      <c r="E7" s="205"/>
      <c r="F7" s="206"/>
      <c r="G7" s="207"/>
      <c r="H7" s="208">
        <f>F7*F8</f>
        <v>0</v>
      </c>
      <c r="I7" s="209"/>
      <c r="J7" s="209"/>
      <c r="K7" s="211">
        <f>ROUND(H7*$AH$1,0)</f>
        <v>0</v>
      </c>
      <c r="L7" s="212"/>
      <c r="M7" s="211">
        <f>H7-K7</f>
        <v>0</v>
      </c>
      <c r="N7" s="212"/>
      <c r="O7" s="212"/>
      <c r="P7" s="205"/>
      <c r="Q7" s="205"/>
      <c r="R7" s="205"/>
      <c r="S7" s="205"/>
      <c r="T7" s="204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I7" s="83" t="s">
        <v>317</v>
      </c>
      <c r="AJ7" s="83" t="s">
        <v>295</v>
      </c>
      <c r="AK7" s="80" t="s">
        <v>83</v>
      </c>
      <c r="AL7" s="84" t="s">
        <v>381</v>
      </c>
    </row>
    <row r="8" spans="1:38" ht="17.25" customHeight="1" thickBot="1">
      <c r="A8" s="229"/>
      <c r="B8" s="228"/>
      <c r="C8" s="228"/>
      <c r="D8" s="228"/>
      <c r="E8" s="228"/>
      <c r="F8" s="230"/>
      <c r="G8" s="231"/>
      <c r="H8" s="210"/>
      <c r="I8" s="210"/>
      <c r="J8" s="210"/>
      <c r="K8" s="213"/>
      <c r="L8" s="213"/>
      <c r="M8" s="213"/>
      <c r="N8" s="213"/>
      <c r="O8" s="213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I8" s="85"/>
      <c r="AJ8" s="83"/>
      <c r="AK8" s="80"/>
      <c r="AL8" s="84"/>
    </row>
    <row r="9" spans="1:38" ht="17.25" customHeight="1">
      <c r="A9" s="204"/>
      <c r="B9" s="205"/>
      <c r="C9" s="205"/>
      <c r="D9" s="205"/>
      <c r="E9" s="205"/>
      <c r="F9" s="206"/>
      <c r="G9" s="207"/>
      <c r="H9" s="208">
        <f>F9*F10</f>
        <v>0</v>
      </c>
      <c r="I9" s="209"/>
      <c r="J9" s="209"/>
      <c r="K9" s="211">
        <f>ROUND(H9*$AH$1,0)</f>
        <v>0</v>
      </c>
      <c r="L9" s="212"/>
      <c r="M9" s="211">
        <f>H9-K9</f>
        <v>0</v>
      </c>
      <c r="N9" s="212"/>
      <c r="O9" s="212"/>
      <c r="P9" s="205"/>
      <c r="Q9" s="205"/>
      <c r="R9" s="205"/>
      <c r="S9" s="205"/>
      <c r="T9" s="204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I9" s="83" t="s">
        <v>317</v>
      </c>
      <c r="AJ9" s="83" t="s">
        <v>295</v>
      </c>
      <c r="AK9" s="80" t="s">
        <v>83</v>
      </c>
      <c r="AL9" s="84" t="s">
        <v>381</v>
      </c>
    </row>
    <row r="10" spans="1:38" ht="17.25" customHeight="1" thickBot="1">
      <c r="A10" s="229"/>
      <c r="B10" s="228"/>
      <c r="C10" s="228"/>
      <c r="D10" s="228"/>
      <c r="E10" s="228"/>
      <c r="F10" s="230"/>
      <c r="G10" s="231"/>
      <c r="H10" s="210"/>
      <c r="I10" s="210"/>
      <c r="J10" s="210"/>
      <c r="K10" s="213"/>
      <c r="L10" s="213"/>
      <c r="M10" s="213"/>
      <c r="N10" s="213"/>
      <c r="O10" s="213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I10" s="85"/>
      <c r="AJ10" s="83"/>
      <c r="AK10" s="80"/>
      <c r="AL10" s="84"/>
    </row>
    <row r="11" spans="1:38" ht="17.25" customHeight="1">
      <c r="A11" s="204"/>
      <c r="B11" s="205"/>
      <c r="C11" s="205"/>
      <c r="D11" s="205"/>
      <c r="E11" s="205"/>
      <c r="F11" s="206"/>
      <c r="G11" s="207"/>
      <c r="H11" s="208">
        <f>F11*F12</f>
        <v>0</v>
      </c>
      <c r="I11" s="209"/>
      <c r="J11" s="209"/>
      <c r="K11" s="211">
        <f>ROUND(H11*$AH$1,0)</f>
        <v>0</v>
      </c>
      <c r="L11" s="212"/>
      <c r="M11" s="211">
        <f>H11-K11</f>
        <v>0</v>
      </c>
      <c r="N11" s="212"/>
      <c r="O11" s="212"/>
      <c r="P11" s="205"/>
      <c r="Q11" s="205"/>
      <c r="R11" s="205"/>
      <c r="S11" s="205"/>
      <c r="T11" s="204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I11" s="83" t="s">
        <v>317</v>
      </c>
      <c r="AJ11" s="83" t="s">
        <v>295</v>
      </c>
      <c r="AK11" s="80" t="s">
        <v>83</v>
      </c>
      <c r="AL11" s="84" t="s">
        <v>381</v>
      </c>
    </row>
    <row r="12" spans="1:38" ht="17.25" customHeight="1" thickBot="1">
      <c r="A12" s="229"/>
      <c r="B12" s="228"/>
      <c r="C12" s="228"/>
      <c r="D12" s="228"/>
      <c r="E12" s="228"/>
      <c r="F12" s="230"/>
      <c r="G12" s="231"/>
      <c r="H12" s="210"/>
      <c r="I12" s="210"/>
      <c r="J12" s="210"/>
      <c r="K12" s="213"/>
      <c r="L12" s="213"/>
      <c r="M12" s="213"/>
      <c r="N12" s="213"/>
      <c r="O12" s="213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I12" s="85"/>
      <c r="AJ12" s="83"/>
      <c r="AK12" s="80"/>
      <c r="AL12" s="84"/>
    </row>
    <row r="13" spans="1:38" ht="17.25" customHeight="1">
      <c r="A13" s="204"/>
      <c r="B13" s="205"/>
      <c r="C13" s="205"/>
      <c r="D13" s="205"/>
      <c r="E13" s="205"/>
      <c r="F13" s="206"/>
      <c r="G13" s="207"/>
      <c r="H13" s="208">
        <f>F13*F14</f>
        <v>0</v>
      </c>
      <c r="I13" s="209"/>
      <c r="J13" s="209"/>
      <c r="K13" s="211">
        <f>ROUND(H13*$AH$1,0)</f>
        <v>0</v>
      </c>
      <c r="L13" s="212"/>
      <c r="M13" s="211">
        <f>H13-K13</f>
        <v>0</v>
      </c>
      <c r="N13" s="212"/>
      <c r="O13" s="212"/>
      <c r="P13" s="205"/>
      <c r="Q13" s="205"/>
      <c r="R13" s="205"/>
      <c r="S13" s="205"/>
      <c r="T13" s="204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I13" s="83" t="s">
        <v>317</v>
      </c>
      <c r="AJ13" s="83" t="s">
        <v>295</v>
      </c>
      <c r="AK13" s="80" t="s">
        <v>83</v>
      </c>
      <c r="AL13" s="84" t="s">
        <v>381</v>
      </c>
    </row>
    <row r="14" spans="1:38" ht="17.25" customHeight="1" thickBot="1">
      <c r="A14" s="229"/>
      <c r="B14" s="228"/>
      <c r="C14" s="228"/>
      <c r="D14" s="228"/>
      <c r="E14" s="228"/>
      <c r="F14" s="230"/>
      <c r="G14" s="231"/>
      <c r="H14" s="210"/>
      <c r="I14" s="210"/>
      <c r="J14" s="210"/>
      <c r="K14" s="213"/>
      <c r="L14" s="213"/>
      <c r="M14" s="213"/>
      <c r="N14" s="213"/>
      <c r="O14" s="213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I14" s="85"/>
      <c r="AJ14" s="83"/>
      <c r="AK14" s="80"/>
      <c r="AL14" s="84"/>
    </row>
    <row r="15" spans="1:38" ht="17.25" customHeight="1">
      <c r="A15" s="204"/>
      <c r="B15" s="205"/>
      <c r="C15" s="205"/>
      <c r="D15" s="205"/>
      <c r="E15" s="205"/>
      <c r="F15" s="206"/>
      <c r="G15" s="207"/>
      <c r="H15" s="208">
        <f>F15*F16</f>
        <v>0</v>
      </c>
      <c r="I15" s="209"/>
      <c r="J15" s="209"/>
      <c r="K15" s="211">
        <f>ROUND(H15*$AH$1,0)</f>
        <v>0</v>
      </c>
      <c r="L15" s="212"/>
      <c r="M15" s="211">
        <f>H15-K15</f>
        <v>0</v>
      </c>
      <c r="N15" s="212"/>
      <c r="O15" s="212"/>
      <c r="P15" s="205"/>
      <c r="Q15" s="205"/>
      <c r="R15" s="205"/>
      <c r="S15" s="205"/>
      <c r="T15" s="204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I15" s="83" t="s">
        <v>317</v>
      </c>
      <c r="AJ15" s="83" t="s">
        <v>295</v>
      </c>
      <c r="AK15" s="80" t="s">
        <v>83</v>
      </c>
      <c r="AL15" s="84" t="s">
        <v>381</v>
      </c>
    </row>
    <row r="16" spans="1:38" ht="17.25" customHeight="1" thickBot="1">
      <c r="A16" s="229"/>
      <c r="B16" s="228"/>
      <c r="C16" s="228"/>
      <c r="D16" s="228"/>
      <c r="E16" s="228"/>
      <c r="F16" s="230"/>
      <c r="G16" s="231"/>
      <c r="H16" s="210"/>
      <c r="I16" s="210"/>
      <c r="J16" s="210"/>
      <c r="K16" s="213"/>
      <c r="L16" s="213"/>
      <c r="M16" s="213"/>
      <c r="N16" s="213"/>
      <c r="O16" s="213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I16" s="85"/>
      <c r="AJ16" s="83"/>
      <c r="AK16" s="80"/>
      <c r="AL16" s="84"/>
    </row>
    <row r="17" spans="1:38" ht="17.25" customHeight="1">
      <c r="A17" s="232" t="s">
        <v>513</v>
      </c>
      <c r="B17" s="233"/>
      <c r="C17" s="233"/>
      <c r="D17" s="233"/>
      <c r="E17" s="233"/>
      <c r="F17" s="233"/>
      <c r="G17" s="234"/>
      <c r="H17" s="235">
        <f>SUM(H7:J16)</f>
        <v>0</v>
      </c>
      <c r="I17" s="218"/>
      <c r="J17" s="219"/>
      <c r="K17" s="236">
        <f>SUM(K7:L16)</f>
        <v>0</v>
      </c>
      <c r="L17" s="234"/>
      <c r="M17" s="236">
        <f>SUM(M7:O16)</f>
        <v>0</v>
      </c>
      <c r="N17" s="233"/>
      <c r="O17" s="234"/>
      <c r="P17" s="217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9"/>
      <c r="AI17" s="85"/>
      <c r="AJ17" s="83"/>
      <c r="AK17" s="80"/>
      <c r="AL17" s="84"/>
    </row>
    <row r="18" spans="1:38" ht="17.25" customHeight="1">
      <c r="A18" s="214" t="s">
        <v>511</v>
      </c>
      <c r="B18" s="215"/>
      <c r="C18" s="215"/>
      <c r="D18" s="215"/>
      <c r="E18" s="215"/>
      <c r="F18" s="215"/>
      <c r="G18" s="216"/>
      <c r="H18" s="225">
        <f>ROUND(H17*$AH$1,0)</f>
        <v>0</v>
      </c>
      <c r="I18" s="226"/>
      <c r="J18" s="226"/>
      <c r="K18" s="226"/>
      <c r="L18" s="226"/>
      <c r="M18" s="226"/>
      <c r="N18" s="226"/>
      <c r="O18" s="227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1"/>
      <c r="AI18" s="85"/>
      <c r="AJ18" s="83"/>
      <c r="AK18" s="80"/>
      <c r="AL18" s="84"/>
    </row>
    <row r="19" spans="1:38" ht="17.25" customHeight="1">
      <c r="A19" s="214" t="s">
        <v>512</v>
      </c>
      <c r="B19" s="215"/>
      <c r="C19" s="215"/>
      <c r="D19" s="215"/>
      <c r="E19" s="215"/>
      <c r="F19" s="215"/>
      <c r="G19" s="216"/>
      <c r="H19" s="222">
        <f>SUM(H17:J18)</f>
        <v>0</v>
      </c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4"/>
      <c r="AI19" s="85"/>
      <c r="AJ19" s="83"/>
      <c r="AK19" s="80"/>
      <c r="AL19" s="84"/>
    </row>
    <row r="20" spans="1:38">
      <c r="A20" s="241" t="s">
        <v>14</v>
      </c>
      <c r="B20" s="241"/>
      <c r="C20" s="241"/>
      <c r="D20" s="241"/>
      <c r="E20" s="241"/>
      <c r="F20" s="241"/>
      <c r="G20" s="241"/>
      <c r="H20" s="242"/>
      <c r="I20" s="242" t="s">
        <v>516</v>
      </c>
      <c r="J20" s="242"/>
      <c r="K20" s="242"/>
      <c r="L20" s="242"/>
      <c r="M20" s="242"/>
      <c r="N20" s="242"/>
      <c r="O20" s="242"/>
      <c r="P20" s="242"/>
      <c r="Q20" s="242" t="s">
        <v>19</v>
      </c>
      <c r="R20" s="242"/>
      <c r="S20" s="242"/>
      <c r="T20" s="242"/>
      <c r="U20" s="242"/>
      <c r="V20" s="242"/>
      <c r="W20" s="242"/>
      <c r="X20" s="242"/>
      <c r="Y20" s="242" t="s">
        <v>20</v>
      </c>
      <c r="Z20" s="242"/>
      <c r="AA20" s="242"/>
      <c r="AB20" s="242"/>
      <c r="AC20" s="242"/>
      <c r="AD20" s="242"/>
      <c r="AE20" s="242"/>
      <c r="AF20" s="242"/>
      <c r="AG20" s="242"/>
      <c r="AJ20" s="36" t="s">
        <v>296</v>
      </c>
      <c r="AK20" s="37" t="s">
        <v>84</v>
      </c>
      <c r="AL20" s="32" t="s">
        <v>382</v>
      </c>
    </row>
    <row r="21" spans="1:38" ht="16.5" customHeight="1">
      <c r="A21" s="256" t="s">
        <v>16</v>
      </c>
      <c r="B21" s="241"/>
      <c r="C21" s="241"/>
      <c r="D21" s="241"/>
      <c r="E21" s="241"/>
      <c r="F21" s="241"/>
      <c r="G21" s="241"/>
      <c r="H21" s="241"/>
      <c r="I21" s="257"/>
      <c r="J21" s="258"/>
      <c r="K21" s="258"/>
      <c r="L21" s="258"/>
      <c r="M21" s="258"/>
      <c r="N21" s="258"/>
      <c r="O21" s="258"/>
      <c r="P21" s="259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J21" s="36" t="s">
        <v>297</v>
      </c>
      <c r="AK21" s="37" t="s">
        <v>86</v>
      </c>
      <c r="AL21" s="32" t="s">
        <v>383</v>
      </c>
    </row>
    <row r="22" spans="1:38" ht="16.5" customHeight="1">
      <c r="A22" s="256"/>
      <c r="B22" s="241"/>
      <c r="C22" s="241"/>
      <c r="D22" s="241"/>
      <c r="E22" s="241"/>
      <c r="F22" s="241"/>
      <c r="G22" s="241"/>
      <c r="H22" s="241"/>
      <c r="I22" s="260"/>
      <c r="J22" s="261"/>
      <c r="K22" s="261"/>
      <c r="L22" s="261"/>
      <c r="M22" s="261"/>
      <c r="N22" s="261"/>
      <c r="O22" s="261"/>
      <c r="P22" s="262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J22" s="36" t="s">
        <v>298</v>
      </c>
      <c r="AK22" s="37" t="s">
        <v>87</v>
      </c>
      <c r="AL22" s="32" t="s">
        <v>384</v>
      </c>
    </row>
    <row r="23" spans="1:38" ht="16.5" customHeight="1">
      <c r="A23" s="256" t="s">
        <v>17</v>
      </c>
      <c r="B23" s="241"/>
      <c r="C23" s="241"/>
      <c r="D23" s="241"/>
      <c r="E23" s="241"/>
      <c r="F23" s="241"/>
      <c r="G23" s="241"/>
      <c r="H23" s="241"/>
      <c r="I23" s="260"/>
      <c r="J23" s="261"/>
      <c r="K23" s="261"/>
      <c r="L23" s="261"/>
      <c r="M23" s="261"/>
      <c r="N23" s="261"/>
      <c r="O23" s="261"/>
      <c r="P23" s="262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J23" s="36" t="s">
        <v>299</v>
      </c>
      <c r="AK23" s="37" t="s">
        <v>88</v>
      </c>
      <c r="AL23" s="32" t="s">
        <v>385</v>
      </c>
    </row>
    <row r="24" spans="1:38">
      <c r="A24" s="241"/>
      <c r="B24" s="241"/>
      <c r="C24" s="241"/>
      <c r="D24" s="241"/>
      <c r="E24" s="241"/>
      <c r="F24" s="241"/>
      <c r="G24" s="241"/>
      <c r="H24" s="241"/>
      <c r="I24" s="263"/>
      <c r="J24" s="264"/>
      <c r="K24" s="264"/>
      <c r="L24" s="264"/>
      <c r="M24" s="264"/>
      <c r="N24" s="264"/>
      <c r="O24" s="264"/>
      <c r="P24" s="265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J24" s="36" t="s">
        <v>301</v>
      </c>
      <c r="AK24" s="37" t="s">
        <v>97</v>
      </c>
      <c r="AL24" s="32" t="s">
        <v>387</v>
      </c>
    </row>
    <row r="25" spans="1:38" ht="36" customHeight="1">
      <c r="A25" s="285" t="s">
        <v>318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5"/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J25" s="36" t="s">
        <v>302</v>
      </c>
      <c r="AK25" s="37" t="s">
        <v>100</v>
      </c>
      <c r="AL25" s="32" t="s">
        <v>388</v>
      </c>
    </row>
    <row r="26" spans="1:38" ht="25.5" customHeight="1">
      <c r="A26" s="271" t="s">
        <v>347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J26" s="36" t="s">
        <v>303</v>
      </c>
      <c r="AK26" s="37" t="s">
        <v>102</v>
      </c>
      <c r="AL26" s="32" t="s">
        <v>389</v>
      </c>
    </row>
    <row r="27" spans="1:38" ht="19.5">
      <c r="A27" s="286">
        <f ca="1">NOW()</f>
        <v>45706.444766782406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J27" s="36" t="s">
        <v>304</v>
      </c>
      <c r="AK27" s="37" t="s">
        <v>104</v>
      </c>
      <c r="AL27" s="32" t="s">
        <v>390</v>
      </c>
    </row>
    <row r="28" spans="1:38" ht="16.5" customHeight="1">
      <c r="A28" s="287" t="s">
        <v>368</v>
      </c>
      <c r="B28" s="241"/>
      <c r="C28" s="288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J28" s="40" t="s">
        <v>332</v>
      </c>
      <c r="AK28" s="41" t="s">
        <v>105</v>
      </c>
      <c r="AL28" s="32" t="s">
        <v>391</v>
      </c>
    </row>
    <row r="29" spans="1:38" ht="16.5" customHeight="1">
      <c r="A29" s="241"/>
      <c r="B29" s="241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J29" s="36" t="s">
        <v>305</v>
      </c>
      <c r="AK29" s="37" t="s">
        <v>106</v>
      </c>
      <c r="AL29" s="32" t="s">
        <v>392</v>
      </c>
    </row>
    <row r="30" spans="1:38" ht="16.5" customHeight="1">
      <c r="A30" s="241"/>
      <c r="B30" s="241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J30" s="36" t="s">
        <v>306</v>
      </c>
      <c r="AK30" s="37" t="s">
        <v>107</v>
      </c>
      <c r="AL30" s="32" t="s">
        <v>393</v>
      </c>
    </row>
    <row r="31" spans="1:38" ht="16.5" customHeight="1">
      <c r="A31" s="241"/>
      <c r="B31" s="241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J31" s="36" t="s">
        <v>307</v>
      </c>
      <c r="AK31" s="37" t="s">
        <v>109</v>
      </c>
      <c r="AL31" s="32" t="s">
        <v>394</v>
      </c>
    </row>
    <row r="32" spans="1:38" ht="16.5" customHeight="1">
      <c r="A32" s="241"/>
      <c r="B32" s="241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  <c r="AE32" s="289"/>
      <c r="AF32" s="289"/>
      <c r="AG32" s="289"/>
      <c r="AJ32" s="36" t="s">
        <v>308</v>
      </c>
      <c r="AK32" s="37" t="s">
        <v>110</v>
      </c>
      <c r="AL32" s="32" t="s">
        <v>395</v>
      </c>
    </row>
    <row r="33" spans="1:38" ht="16.5" customHeight="1">
      <c r="A33" s="241"/>
      <c r="B33" s="241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  <c r="AE33" s="289"/>
      <c r="AF33" s="289"/>
      <c r="AG33" s="289"/>
      <c r="AJ33" s="36" t="s">
        <v>309</v>
      </c>
      <c r="AK33" s="37" t="s">
        <v>111</v>
      </c>
      <c r="AL33" s="32" t="s">
        <v>396</v>
      </c>
    </row>
    <row r="34" spans="1:38" ht="16.5" customHeight="1">
      <c r="A34" s="241"/>
      <c r="B34" s="241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  <c r="AE34" s="289"/>
      <c r="AF34" s="289"/>
      <c r="AG34" s="289"/>
      <c r="AJ34" s="36" t="s">
        <v>310</v>
      </c>
      <c r="AK34" s="37" t="s">
        <v>112</v>
      </c>
      <c r="AL34" s="32" t="s">
        <v>397</v>
      </c>
    </row>
    <row r="35" spans="1:38" ht="16.5" customHeight="1">
      <c r="A35" s="241"/>
      <c r="B35" s="241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89"/>
      <c r="AF35" s="289"/>
      <c r="AG35" s="289"/>
      <c r="AJ35" s="36" t="s">
        <v>311</v>
      </c>
      <c r="AK35" s="37" t="s">
        <v>114</v>
      </c>
      <c r="AL35" s="32" t="s">
        <v>398</v>
      </c>
    </row>
    <row r="36" spans="1:38" ht="16.5" customHeight="1">
      <c r="A36" s="287" t="s">
        <v>350</v>
      </c>
      <c r="B36" s="241"/>
      <c r="C36" s="288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  <c r="AE36" s="289"/>
      <c r="AF36" s="289"/>
      <c r="AG36" s="289"/>
      <c r="AJ36" s="36" t="s">
        <v>370</v>
      </c>
      <c r="AK36" s="37" t="s">
        <v>122</v>
      </c>
      <c r="AL36" s="32" t="s">
        <v>399</v>
      </c>
    </row>
    <row r="37" spans="1:38" ht="16.5" customHeight="1">
      <c r="A37" s="241"/>
      <c r="B37" s="241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  <c r="AE37" s="289"/>
      <c r="AF37" s="289"/>
      <c r="AG37" s="289"/>
      <c r="AJ37" s="36" t="s">
        <v>312</v>
      </c>
      <c r="AK37" s="37" t="s">
        <v>123</v>
      </c>
      <c r="AL37" s="32" t="s">
        <v>400</v>
      </c>
    </row>
    <row r="38" spans="1:38" ht="16.5" customHeight="1">
      <c r="A38" s="241"/>
      <c r="B38" s="241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J38" s="36" t="s">
        <v>313</v>
      </c>
      <c r="AK38" s="37" t="s">
        <v>125</v>
      </c>
      <c r="AL38" s="32" t="s">
        <v>401</v>
      </c>
    </row>
    <row r="39" spans="1:38" ht="27.75" customHeight="1">
      <c r="A39" s="252" t="s">
        <v>494</v>
      </c>
      <c r="B39" s="277"/>
      <c r="C39" s="277"/>
      <c r="D39" s="278"/>
      <c r="E39" s="279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1"/>
      <c r="Q39" s="282" t="s">
        <v>495</v>
      </c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4"/>
      <c r="AH39" s="78" t="s">
        <v>496</v>
      </c>
      <c r="AJ39" s="74"/>
      <c r="AK39" s="37"/>
      <c r="AL39" s="32"/>
    </row>
    <row r="40" spans="1:38" ht="16.5" customHeight="1">
      <c r="A40" s="241" t="s">
        <v>348</v>
      </c>
      <c r="B40" s="241"/>
      <c r="C40" s="241"/>
      <c r="D40" s="241"/>
      <c r="E40" s="241"/>
      <c r="F40" s="241"/>
      <c r="G40" s="241"/>
      <c r="H40" s="241"/>
      <c r="I40" s="252" t="s">
        <v>515</v>
      </c>
      <c r="J40" s="253"/>
      <c r="K40" s="253"/>
      <c r="L40" s="253"/>
      <c r="M40" s="254" t="s">
        <v>517</v>
      </c>
      <c r="N40" s="254"/>
      <c r="O40" s="254"/>
      <c r="P40" s="255"/>
      <c r="Q40" s="241" t="s">
        <v>19</v>
      </c>
      <c r="R40" s="241"/>
      <c r="S40" s="241"/>
      <c r="T40" s="241"/>
      <c r="U40" s="241"/>
      <c r="V40" s="241"/>
      <c r="W40" s="241"/>
      <c r="X40" s="241"/>
      <c r="Y40" s="241" t="s">
        <v>349</v>
      </c>
      <c r="Z40" s="241"/>
      <c r="AA40" s="241"/>
      <c r="AB40" s="241"/>
      <c r="AC40" s="241"/>
      <c r="AD40" s="241"/>
      <c r="AE40" s="241"/>
      <c r="AF40" s="241"/>
      <c r="AG40" s="241"/>
      <c r="AK40" s="37" t="s">
        <v>131</v>
      </c>
      <c r="AL40" s="32" t="s">
        <v>407</v>
      </c>
    </row>
    <row r="41" spans="1:38" ht="16.5" customHeight="1">
      <c r="A41" s="256"/>
      <c r="B41" s="241"/>
      <c r="C41" s="241"/>
      <c r="D41" s="241"/>
      <c r="E41" s="241"/>
      <c r="F41" s="241"/>
      <c r="G41" s="241"/>
      <c r="H41" s="241"/>
      <c r="I41" s="256"/>
      <c r="J41" s="241"/>
      <c r="K41" s="241"/>
      <c r="L41" s="241"/>
      <c r="M41" s="241"/>
      <c r="N41" s="241"/>
      <c r="O41" s="241"/>
      <c r="P41" s="241"/>
      <c r="Q41" s="256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K41" s="37" t="s">
        <v>133</v>
      </c>
      <c r="AL41" s="32" t="s">
        <v>408</v>
      </c>
    </row>
    <row r="42" spans="1:38" ht="16.5" customHeight="1">
      <c r="A42" s="241"/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K42" s="37" t="s">
        <v>134</v>
      </c>
      <c r="AL42" s="32" t="s">
        <v>409</v>
      </c>
    </row>
    <row r="43" spans="1:38" ht="9.75" customHeight="1">
      <c r="A43" s="241"/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K43" s="37" t="s">
        <v>135</v>
      </c>
      <c r="AL43" s="32" t="s">
        <v>410</v>
      </c>
    </row>
    <row r="44" spans="1:38" ht="6.75" customHeight="1">
      <c r="A44" s="241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K44" s="37" t="s">
        <v>136</v>
      </c>
      <c r="AL44" s="32" t="s">
        <v>411</v>
      </c>
    </row>
    <row r="45" spans="1:38" ht="16.5" customHeight="1">
      <c r="AK45" s="37" t="s">
        <v>138</v>
      </c>
      <c r="AL45" s="32" t="s">
        <v>412</v>
      </c>
    </row>
    <row r="46" spans="1:38">
      <c r="AK46" s="37" t="s">
        <v>139</v>
      </c>
      <c r="AL46" s="32" t="s">
        <v>413</v>
      </c>
    </row>
    <row r="47" spans="1:38">
      <c r="AK47" s="37" t="s">
        <v>145</v>
      </c>
      <c r="AL47" s="32" t="s">
        <v>414</v>
      </c>
    </row>
    <row r="48" spans="1:38">
      <c r="AK48" s="37" t="s">
        <v>146</v>
      </c>
      <c r="AL48" s="32" t="s">
        <v>415</v>
      </c>
    </row>
    <row r="49" spans="37:38">
      <c r="AK49" s="37" t="s">
        <v>148</v>
      </c>
      <c r="AL49" s="44" t="s">
        <v>416</v>
      </c>
    </row>
    <row r="50" spans="37:38">
      <c r="AK50" s="37" t="s">
        <v>150</v>
      </c>
      <c r="AL50" s="32" t="s">
        <v>417</v>
      </c>
    </row>
    <row r="51" spans="37:38">
      <c r="AK51" s="37" t="s">
        <v>152</v>
      </c>
      <c r="AL51" s="32" t="s">
        <v>418</v>
      </c>
    </row>
    <row r="52" spans="37:38">
      <c r="AK52" s="37" t="s">
        <v>154</v>
      </c>
      <c r="AL52" s="32" t="s">
        <v>419</v>
      </c>
    </row>
    <row r="53" spans="37:38">
      <c r="AK53" s="37" t="s">
        <v>157</v>
      </c>
      <c r="AL53" s="32" t="s">
        <v>420</v>
      </c>
    </row>
    <row r="54" spans="37:38">
      <c r="AK54" s="37" t="s">
        <v>159</v>
      </c>
      <c r="AL54" s="32" t="s">
        <v>421</v>
      </c>
    </row>
    <row r="55" spans="37:38">
      <c r="AK55" s="37" t="s">
        <v>161</v>
      </c>
      <c r="AL55" s="32" t="s">
        <v>422</v>
      </c>
    </row>
    <row r="56" spans="37:38">
      <c r="AK56" s="37" t="s">
        <v>162</v>
      </c>
      <c r="AL56" s="32" t="s">
        <v>423</v>
      </c>
    </row>
    <row r="57" spans="37:38">
      <c r="AK57" s="37" t="s">
        <v>163</v>
      </c>
      <c r="AL57" s="32" t="s">
        <v>424</v>
      </c>
    </row>
    <row r="58" spans="37:38">
      <c r="AK58" s="37" t="s">
        <v>164</v>
      </c>
      <c r="AL58" s="32" t="s">
        <v>425</v>
      </c>
    </row>
    <row r="59" spans="37:38">
      <c r="AK59" s="37" t="s">
        <v>165</v>
      </c>
      <c r="AL59" s="32" t="s">
        <v>426</v>
      </c>
    </row>
    <row r="60" spans="37:38">
      <c r="AK60" s="37" t="s">
        <v>166</v>
      </c>
      <c r="AL60" s="32" t="s">
        <v>427</v>
      </c>
    </row>
    <row r="61" spans="37:38">
      <c r="AK61" s="37" t="s">
        <v>167</v>
      </c>
      <c r="AL61" s="32" t="s">
        <v>428</v>
      </c>
    </row>
    <row r="62" spans="37:38">
      <c r="AK62" s="37" t="s">
        <v>170</v>
      </c>
      <c r="AL62" s="32" t="s">
        <v>429</v>
      </c>
    </row>
    <row r="63" spans="37:38">
      <c r="AK63" s="37" t="s">
        <v>171</v>
      </c>
      <c r="AL63" s="32" t="s">
        <v>430</v>
      </c>
    </row>
    <row r="64" spans="37:38">
      <c r="AK64" s="37" t="s">
        <v>172</v>
      </c>
      <c r="AL64" s="32" t="s">
        <v>431</v>
      </c>
    </row>
    <row r="65" spans="37:38">
      <c r="AK65" s="37" t="s">
        <v>173</v>
      </c>
      <c r="AL65" s="32" t="s">
        <v>432</v>
      </c>
    </row>
    <row r="66" spans="37:38">
      <c r="AK66" s="37" t="s">
        <v>174</v>
      </c>
      <c r="AL66" s="32" t="s">
        <v>433</v>
      </c>
    </row>
    <row r="67" spans="37:38">
      <c r="AK67" s="37" t="s">
        <v>176</v>
      </c>
      <c r="AL67" s="32" t="s">
        <v>434</v>
      </c>
    </row>
    <row r="68" spans="37:38">
      <c r="AK68" s="37" t="s">
        <v>177</v>
      </c>
      <c r="AL68" s="32" t="s">
        <v>435</v>
      </c>
    </row>
    <row r="69" spans="37:38">
      <c r="AK69" s="37" t="s">
        <v>180</v>
      </c>
      <c r="AL69" s="32" t="s">
        <v>436</v>
      </c>
    </row>
    <row r="70" spans="37:38">
      <c r="AK70" s="37" t="s">
        <v>183</v>
      </c>
      <c r="AL70" s="32" t="s">
        <v>437</v>
      </c>
    </row>
    <row r="71" spans="37:38">
      <c r="AK71" s="37" t="s">
        <v>185</v>
      </c>
      <c r="AL71" s="32" t="s">
        <v>438</v>
      </c>
    </row>
    <row r="72" spans="37:38">
      <c r="AK72" s="37" t="s">
        <v>186</v>
      </c>
    </row>
    <row r="73" spans="37:38">
      <c r="AK73" s="37" t="s">
        <v>188</v>
      </c>
    </row>
    <row r="74" spans="37:38">
      <c r="AK74" s="37" t="s">
        <v>193</v>
      </c>
    </row>
    <row r="75" spans="37:38">
      <c r="AK75" s="37" t="s">
        <v>215</v>
      </c>
    </row>
    <row r="76" spans="37:38">
      <c r="AK76" s="37" t="s">
        <v>223</v>
      </c>
    </row>
    <row r="77" spans="37:38">
      <c r="AK77" s="37" t="s">
        <v>224</v>
      </c>
    </row>
    <row r="78" spans="37:38">
      <c r="AK78" s="37" t="s">
        <v>230</v>
      </c>
    </row>
    <row r="79" spans="37:38">
      <c r="AK79" s="37" t="s">
        <v>238</v>
      </c>
    </row>
    <row r="80" spans="37:38">
      <c r="AK80" s="37" t="s">
        <v>243</v>
      </c>
    </row>
    <row r="81" spans="1:37">
      <c r="AK81" s="37" t="s">
        <v>245</v>
      </c>
    </row>
    <row r="82" spans="1:37">
      <c r="AK82" s="37" t="s">
        <v>246</v>
      </c>
    </row>
    <row r="83" spans="1:37">
      <c r="AK83" s="37" t="s">
        <v>261</v>
      </c>
    </row>
    <row r="84" spans="1:37" s="33" customFormat="1" ht="57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9"/>
      <c r="AJ84" s="39"/>
      <c r="AK84" s="42" t="s">
        <v>279</v>
      </c>
    </row>
    <row r="85" spans="1:37" s="33" customForma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9"/>
      <c r="AJ85" s="39"/>
      <c r="AK85" s="37" t="s">
        <v>263</v>
      </c>
    </row>
    <row r="86" spans="1:37" s="33" customForma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9"/>
      <c r="AJ86" s="39"/>
      <c r="AK86" s="37" t="s">
        <v>264</v>
      </c>
    </row>
    <row r="87" spans="1:37" s="33" customForma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9"/>
      <c r="AJ87" s="39"/>
      <c r="AK87" s="37" t="s">
        <v>265</v>
      </c>
    </row>
    <row r="88" spans="1:37" s="33" customForma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39"/>
      <c r="AJ88" s="39"/>
      <c r="AK88" s="37" t="s">
        <v>266</v>
      </c>
    </row>
    <row r="89" spans="1:37" s="33" customForma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39"/>
      <c r="AJ89" s="39"/>
      <c r="AK89" s="37" t="s">
        <v>267</v>
      </c>
    </row>
    <row r="90" spans="1:37" s="33" customForma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39"/>
      <c r="AJ90" s="39"/>
      <c r="AK90" s="5"/>
    </row>
    <row r="91" spans="1:37" s="33" customForma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39"/>
      <c r="AJ91" s="39"/>
      <c r="AK91" s="5"/>
    </row>
    <row r="92" spans="1:37" s="33" customForma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39"/>
      <c r="AJ92" s="39"/>
      <c r="AK92" s="5"/>
    </row>
    <row r="93" spans="1:37" s="33" customForma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39"/>
      <c r="AJ93" s="39"/>
      <c r="AK93" s="5"/>
    </row>
  </sheetData>
  <sheetProtection formatCells="0" formatColumns="0" formatRows="0" insertColumns="0" insertRows="0" deleteColumns="0" deleteRows="0"/>
  <mergeCells count="111">
    <mergeCell ref="F4:X4"/>
    <mergeCell ref="Y4:AG4"/>
    <mergeCell ref="A1:AG1"/>
    <mergeCell ref="V2:Z2"/>
    <mergeCell ref="AA2:AG2"/>
    <mergeCell ref="A41:H44"/>
    <mergeCell ref="I41:P44"/>
    <mergeCell ref="Q41:X44"/>
    <mergeCell ref="Y41:AG44"/>
    <mergeCell ref="A39:D39"/>
    <mergeCell ref="E39:P39"/>
    <mergeCell ref="Q39:AG39"/>
    <mergeCell ref="A25:AG25"/>
    <mergeCell ref="A26:AG26"/>
    <mergeCell ref="A27:AG27"/>
    <mergeCell ref="A28:B35"/>
    <mergeCell ref="C28:AG35"/>
    <mergeCell ref="A36:B38"/>
    <mergeCell ref="C36:AG38"/>
    <mergeCell ref="O2:U2"/>
    <mergeCell ref="A2:N2"/>
    <mergeCell ref="A4:E4"/>
    <mergeCell ref="F5:G5"/>
    <mergeCell ref="A40:H40"/>
    <mergeCell ref="I40:L40"/>
    <mergeCell ref="M40:P40"/>
    <mergeCell ref="Q40:X40"/>
    <mergeCell ref="Y40:AG40"/>
    <mergeCell ref="A21:A22"/>
    <mergeCell ref="B21:H22"/>
    <mergeCell ref="Q21:X24"/>
    <mergeCell ref="Y21:AG24"/>
    <mergeCell ref="A23:A24"/>
    <mergeCell ref="B23:H24"/>
    <mergeCell ref="I21:P24"/>
    <mergeCell ref="A20:H20"/>
    <mergeCell ref="I20:P20"/>
    <mergeCell ref="Q20:X20"/>
    <mergeCell ref="Y20:AG20"/>
    <mergeCell ref="A3:C3"/>
    <mergeCell ref="D3:M3"/>
    <mergeCell ref="N3:W3"/>
    <mergeCell ref="X3:AG3"/>
    <mergeCell ref="F8:G8"/>
    <mergeCell ref="A9:E9"/>
    <mergeCell ref="F9:G9"/>
    <mergeCell ref="H9:J10"/>
    <mergeCell ref="K9:L10"/>
    <mergeCell ref="M9:O10"/>
    <mergeCell ref="AC5:AG6"/>
    <mergeCell ref="A7:E7"/>
    <mergeCell ref="F7:G7"/>
    <mergeCell ref="H7:J8"/>
    <mergeCell ref="K7:L8"/>
    <mergeCell ref="M7:O8"/>
    <mergeCell ref="P7:S8"/>
    <mergeCell ref="T7:AB8"/>
    <mergeCell ref="AC7:AG8"/>
    <mergeCell ref="A8:E8"/>
    <mergeCell ref="H5:J6"/>
    <mergeCell ref="M5:O6"/>
    <mergeCell ref="A5:E5"/>
    <mergeCell ref="P5:S6"/>
    <mergeCell ref="T5:AB6"/>
    <mergeCell ref="A6:E6"/>
    <mergeCell ref="F6:G6"/>
    <mergeCell ref="K5:L6"/>
    <mergeCell ref="P9:S10"/>
    <mergeCell ref="T9:AB10"/>
    <mergeCell ref="AC9:AG10"/>
    <mergeCell ref="A10:E10"/>
    <mergeCell ref="F10:G10"/>
    <mergeCell ref="A11:E11"/>
    <mergeCell ref="F11:G11"/>
    <mergeCell ref="H11:J12"/>
    <mergeCell ref="K11:L12"/>
    <mergeCell ref="M11:O12"/>
    <mergeCell ref="P11:S12"/>
    <mergeCell ref="T11:AB12"/>
    <mergeCell ref="AC11:AG12"/>
    <mergeCell ref="A12:E12"/>
    <mergeCell ref="F12:G12"/>
    <mergeCell ref="A13:E13"/>
    <mergeCell ref="F13:G13"/>
    <mergeCell ref="H13:J14"/>
    <mergeCell ref="K13:L14"/>
    <mergeCell ref="M13:O14"/>
    <mergeCell ref="P13:S14"/>
    <mergeCell ref="T13:AB14"/>
    <mergeCell ref="AC13:AG14"/>
    <mergeCell ref="A14:E14"/>
    <mergeCell ref="F14:G14"/>
    <mergeCell ref="A15:E15"/>
    <mergeCell ref="F15:G15"/>
    <mergeCell ref="H15:J16"/>
    <mergeCell ref="K15:L16"/>
    <mergeCell ref="M15:O16"/>
    <mergeCell ref="A18:G18"/>
    <mergeCell ref="A19:G19"/>
    <mergeCell ref="P17:AG18"/>
    <mergeCell ref="H19:AG19"/>
    <mergeCell ref="H18:O18"/>
    <mergeCell ref="P15:S16"/>
    <mergeCell ref="T15:AB16"/>
    <mergeCell ref="AC15:AG16"/>
    <mergeCell ref="A16:E16"/>
    <mergeCell ref="F16:G16"/>
    <mergeCell ref="A17:G17"/>
    <mergeCell ref="H17:J17"/>
    <mergeCell ref="K17:L17"/>
    <mergeCell ref="M17:O17"/>
  </mergeCells>
  <phoneticPr fontId="35" type="noConversion"/>
  <dataValidations count="3">
    <dataValidation type="list" allowBlank="1" showInputMessage="1" sqref="X3:AG3" xr:uid="{00000000-0002-0000-0200-000000000000}">
      <formula1>INDIRECT($N$3)</formula1>
    </dataValidation>
    <dataValidation type="list" allowBlank="1" showInputMessage="1" sqref="N3:W3" xr:uid="{00000000-0002-0000-0200-000001000000}">
      <formula1>INDIRECT($D$3)</formula1>
    </dataValidation>
    <dataValidation type="list" allowBlank="1" showInputMessage="1" sqref="D3:M3" xr:uid="{00000000-0002-0000-0200-000002000000}">
      <formula1>子目類別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01"/>
  <sheetViews>
    <sheetView tabSelected="1" view="pageBreakPreview" topLeftCell="A13" zoomScaleSheetLayoutView="100" workbookViewId="0">
      <selection activeCell="A33" sqref="A33:D33"/>
    </sheetView>
  </sheetViews>
  <sheetFormatPr defaultColWidth="2.625" defaultRowHeight="16.5"/>
  <cols>
    <col min="1" max="1" width="3" style="5" customWidth="1"/>
    <col min="2" max="33" width="2.625" style="5" customWidth="1"/>
    <col min="34" max="34" width="10.875" style="5" customWidth="1"/>
    <col min="35" max="35" width="16.5" style="15" hidden="1" customWidth="1"/>
    <col min="36" max="36" width="13.875" style="15" hidden="1" customWidth="1"/>
    <col min="37" max="37" width="13.125" style="20" hidden="1" customWidth="1"/>
    <col min="38" max="16384" width="2.625" style="5"/>
  </cols>
  <sheetData>
    <row r="1" spans="1:37" ht="21.75" thickBot="1">
      <c r="A1" s="271" t="s">
        <v>645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6" t="s">
        <v>280</v>
      </c>
      <c r="AJ1" s="6" t="s">
        <v>281</v>
      </c>
      <c r="AK1" s="6" t="s">
        <v>282</v>
      </c>
    </row>
    <row r="2" spans="1:37" ht="30" customHeight="1" thickTop="1">
      <c r="A2" s="333" t="s">
        <v>470</v>
      </c>
      <c r="B2" s="334"/>
      <c r="C2" s="334"/>
      <c r="D2" s="334"/>
      <c r="E2" s="334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7" t="s">
        <v>283</v>
      </c>
      <c r="AJ2" s="8" t="s">
        <v>289</v>
      </c>
      <c r="AK2" s="9" t="s">
        <v>68</v>
      </c>
    </row>
    <row r="3" spans="1:37" ht="23.25" customHeight="1">
      <c r="A3" s="315" t="s">
        <v>1</v>
      </c>
      <c r="B3" s="316"/>
      <c r="C3" s="316"/>
      <c r="D3" s="316"/>
      <c r="E3" s="316"/>
      <c r="F3" s="316"/>
      <c r="G3" s="316"/>
      <c r="H3" s="316"/>
      <c r="I3" s="237" t="s">
        <v>5</v>
      </c>
      <c r="J3" s="241"/>
      <c r="K3" s="256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327"/>
      <c r="W3" s="327" t="s">
        <v>12</v>
      </c>
      <c r="X3" s="327"/>
      <c r="Y3" s="327" t="s">
        <v>13</v>
      </c>
      <c r="Z3" s="328"/>
      <c r="AA3" s="237" t="s">
        <v>468</v>
      </c>
      <c r="AB3" s="338"/>
      <c r="AC3" s="353"/>
      <c r="AD3" s="354"/>
      <c r="AE3" s="354"/>
      <c r="AF3" s="354"/>
      <c r="AG3" s="355"/>
      <c r="AI3" s="7" t="s">
        <v>284</v>
      </c>
      <c r="AJ3" s="8" t="s">
        <v>290</v>
      </c>
      <c r="AK3" s="9" t="s">
        <v>69</v>
      </c>
    </row>
    <row r="4" spans="1:37" ht="21.75" customHeight="1" thickBot="1">
      <c r="A4" s="313" t="s">
        <v>2</v>
      </c>
      <c r="B4" s="339"/>
      <c r="C4" s="339"/>
      <c r="D4" s="339"/>
      <c r="E4" s="339"/>
      <c r="F4" s="339"/>
      <c r="G4" s="339"/>
      <c r="H4" s="339"/>
      <c r="I4" s="241"/>
      <c r="J4" s="241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7" t="s">
        <v>285</v>
      </c>
      <c r="AJ4" s="8" t="s">
        <v>291</v>
      </c>
      <c r="AK4" s="9" t="s">
        <v>72</v>
      </c>
    </row>
    <row r="5" spans="1:37" ht="16.5" customHeight="1" thickTop="1">
      <c r="A5" s="313" t="s">
        <v>3</v>
      </c>
      <c r="B5" s="339"/>
      <c r="C5" s="339"/>
      <c r="D5" s="339"/>
      <c r="E5" s="339"/>
      <c r="F5" s="339"/>
      <c r="G5" s="339"/>
      <c r="H5" s="339"/>
      <c r="I5" s="241"/>
      <c r="J5" s="241"/>
      <c r="K5" s="317" t="str">
        <f>IF(MOD(ROUNDDOWN(($R$30+$R$61)/10000000,0),10)=0,"-",MOD(ROUNDDOWN(($R$30+$R$61)/10000000,0),10))</f>
        <v>-</v>
      </c>
      <c r="L5" s="318"/>
      <c r="M5" s="321" t="str">
        <f>IF(AND($K$5="-",MOD(ROUNDDOWN(($R$30+$R$61)/1000000,0),10)=0),"-",MOD(ROUNDDOWN(($R$30+$R$61)/1000000,0),10))</f>
        <v>-</v>
      </c>
      <c r="N5" s="340"/>
      <c r="O5" s="317" t="str">
        <f>IF(AND($K$5="-",$M$5="-",MOD(ROUNDDOWN(($R$30+$R$61)/100000,0),10)=0),"-",MOD(ROUNDDOWN(($R$30+$R$61)/100000,0),10))</f>
        <v>-</v>
      </c>
      <c r="P5" s="318"/>
      <c r="Q5" s="321" t="str">
        <f>IF(AND($K$5="-",$M$5="-",$O$5="-",MOD(ROUNDDOWN(($R$30+$R$61)/10000,0),10)=0),"-",MOD(ROUNDDOWN(($R$30+$R$61)/10000,0),10))</f>
        <v>-</v>
      </c>
      <c r="R5" s="318"/>
      <c r="S5" s="321">
        <f>IF(AND($K$5="-",$M$5="-",$O$5="-",$Q$5="-",MOD(ROUNDDOWN(($R$30+$R$61)/1000,0),10)=0),"-",MOD(ROUNDDOWN(($R$30+$R$61)/1000,0),10))</f>
        <v>3</v>
      </c>
      <c r="T5" s="340"/>
      <c r="U5" s="317">
        <f>IF(AND($K$5="-",$M$5="-",$O$5="-",$Q$5="-",$S$5="-",MOD(ROUNDDOWN(($R$30+$R$61)/100,0),10)=0),"-",MOD(ROUNDDOWN(($R$30+$R$61)/100,0),10))</f>
        <v>0</v>
      </c>
      <c r="V5" s="318"/>
      <c r="W5" s="321">
        <f>IF(AND($K$5="-",$M$5="-",$O$5="-",$Q$5="-",$S$5="-",$U$5="-",MOD(ROUNDDOWN(($R$30+$R$61)/10,0),10)=0),"-",MOD(ROUNDDOWN(($R$30+$R$61)/10,0),10))</f>
        <v>0</v>
      </c>
      <c r="X5" s="318"/>
      <c r="Y5" s="323">
        <f>IF(AND($K$5="-",$M$5="-",$O$5="-",$Q$5="-",$S$5="-",$U$5="-",$W$5="-",MOD(($R$30+$R$61),10)=0),"-",MOD(($R$30+$R$61),10))</f>
        <v>0</v>
      </c>
      <c r="Z5" s="324"/>
      <c r="AA5" s="330" t="s">
        <v>466</v>
      </c>
      <c r="AB5" s="331"/>
      <c r="AC5" s="331"/>
      <c r="AD5" s="331"/>
      <c r="AE5" s="331"/>
      <c r="AF5" s="331"/>
      <c r="AG5" s="331"/>
      <c r="AI5" s="10" t="s">
        <v>286</v>
      </c>
      <c r="AJ5" s="8" t="s">
        <v>292</v>
      </c>
      <c r="AK5" s="9" t="s">
        <v>73</v>
      </c>
    </row>
    <row r="6" spans="1:37" ht="26.25" customHeight="1" thickBot="1">
      <c r="A6" s="312" t="s">
        <v>4</v>
      </c>
      <c r="B6" s="312"/>
      <c r="C6" s="312"/>
      <c r="D6" s="313"/>
      <c r="E6" s="313"/>
      <c r="F6" s="313"/>
      <c r="G6" s="313"/>
      <c r="H6" s="313"/>
      <c r="I6" s="314"/>
      <c r="J6" s="314"/>
      <c r="K6" s="319"/>
      <c r="L6" s="320"/>
      <c r="M6" s="322"/>
      <c r="N6" s="341"/>
      <c r="O6" s="319"/>
      <c r="P6" s="320"/>
      <c r="Q6" s="322"/>
      <c r="R6" s="320"/>
      <c r="S6" s="322"/>
      <c r="T6" s="341"/>
      <c r="U6" s="319"/>
      <c r="V6" s="320"/>
      <c r="W6" s="322"/>
      <c r="X6" s="320"/>
      <c r="Y6" s="325"/>
      <c r="Z6" s="326"/>
      <c r="AA6" s="332"/>
      <c r="AB6" s="331"/>
      <c r="AC6" s="331"/>
      <c r="AD6" s="331"/>
      <c r="AE6" s="331"/>
      <c r="AF6" s="331"/>
      <c r="AG6" s="331"/>
      <c r="AI6" s="7" t="s">
        <v>287</v>
      </c>
      <c r="AJ6" s="8" t="s">
        <v>293</v>
      </c>
      <c r="AK6" s="9" t="s">
        <v>74</v>
      </c>
    </row>
    <row r="7" spans="1:37" s="11" customFormat="1" ht="30" customHeight="1" thickTop="1">
      <c r="A7" s="214" t="s">
        <v>314</v>
      </c>
      <c r="B7" s="253"/>
      <c r="C7" s="350"/>
      <c r="D7" s="249" t="s">
        <v>445</v>
      </c>
      <c r="E7" s="249"/>
      <c r="F7" s="249"/>
      <c r="G7" s="249"/>
      <c r="H7" s="249"/>
      <c r="I7" s="249"/>
      <c r="J7" s="249"/>
      <c r="K7" s="249"/>
      <c r="L7" s="249"/>
      <c r="M7" s="249"/>
      <c r="N7" s="249" t="s">
        <v>43</v>
      </c>
      <c r="O7" s="249"/>
      <c r="P7" s="249"/>
      <c r="Q7" s="249"/>
      <c r="R7" s="249"/>
      <c r="S7" s="249"/>
      <c r="T7" s="249"/>
      <c r="U7" s="249"/>
      <c r="V7" s="249"/>
      <c r="W7" s="249"/>
      <c r="X7" s="249" t="s">
        <v>170</v>
      </c>
      <c r="Y7" s="351"/>
      <c r="Z7" s="351"/>
      <c r="AA7" s="352"/>
      <c r="AB7" s="352"/>
      <c r="AC7" s="352"/>
      <c r="AD7" s="352"/>
      <c r="AE7" s="352"/>
      <c r="AF7" s="352"/>
      <c r="AG7" s="352"/>
      <c r="AI7" s="29" t="s">
        <v>342</v>
      </c>
      <c r="AJ7" s="30" t="s">
        <v>343</v>
      </c>
      <c r="AK7" s="31" t="s">
        <v>75</v>
      </c>
    </row>
    <row r="8" spans="1:37" s="11" customFormat="1" ht="30.6" customHeight="1">
      <c r="A8" s="342" t="s">
        <v>341</v>
      </c>
      <c r="B8" s="344" t="s">
        <v>798</v>
      </c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12" t="s">
        <v>288</v>
      </c>
      <c r="AJ8" s="13" t="s">
        <v>294</v>
      </c>
      <c r="AK8" s="14" t="s">
        <v>76</v>
      </c>
    </row>
    <row r="9" spans="1:37" s="11" customFormat="1" ht="30.6" customHeight="1">
      <c r="A9" s="343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12" t="s">
        <v>317</v>
      </c>
      <c r="AJ9" s="13" t="s">
        <v>295</v>
      </c>
      <c r="AK9" s="14" t="s">
        <v>83</v>
      </c>
    </row>
    <row r="10" spans="1:37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338"/>
      <c r="AJ10" s="8" t="s">
        <v>296</v>
      </c>
      <c r="AK10" s="9" t="s">
        <v>84</v>
      </c>
    </row>
    <row r="11" spans="1:37" ht="26.45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8" t="s">
        <v>297</v>
      </c>
      <c r="AK11" s="9" t="s">
        <v>86</v>
      </c>
    </row>
    <row r="12" spans="1:37" ht="16.5" customHeight="1">
      <c r="A12" s="256"/>
      <c r="B12" s="241"/>
      <c r="C12" s="241"/>
      <c r="D12" s="241"/>
      <c r="E12" s="241"/>
      <c r="F12" s="241"/>
      <c r="G12" s="241"/>
      <c r="H12" s="241"/>
      <c r="I12" s="241" t="s">
        <v>18</v>
      </c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8" t="s">
        <v>298</v>
      </c>
      <c r="AK12" s="9" t="s">
        <v>87</v>
      </c>
    </row>
    <row r="13" spans="1:37" ht="26.45" customHeight="1">
      <c r="A13" s="256" t="s">
        <v>17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8" t="s">
        <v>299</v>
      </c>
      <c r="AK13" s="9" t="s">
        <v>88</v>
      </c>
    </row>
    <row r="14" spans="1:37">
      <c r="A14" s="241"/>
      <c r="B14" s="241"/>
      <c r="C14" s="241"/>
      <c r="D14" s="241"/>
      <c r="E14" s="241"/>
      <c r="F14" s="241"/>
      <c r="G14" s="241"/>
      <c r="H14" s="241"/>
      <c r="I14" s="241" t="s">
        <v>646</v>
      </c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8" t="s">
        <v>300</v>
      </c>
      <c r="AK14" s="9" t="s">
        <v>91</v>
      </c>
    </row>
    <row r="15" spans="1:37" ht="26.45" customHeight="1">
      <c r="A15" s="338"/>
      <c r="B15" s="338"/>
      <c r="C15" s="338"/>
      <c r="D15" s="338"/>
      <c r="E15" s="338"/>
      <c r="F15" s="338"/>
      <c r="G15" s="338"/>
      <c r="H15" s="338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8" t="s">
        <v>301</v>
      </c>
      <c r="AK15" s="9" t="s">
        <v>97</v>
      </c>
    </row>
    <row r="16" spans="1:37" ht="33.75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8" t="s">
        <v>302</v>
      </c>
      <c r="AK16" s="9" t="s">
        <v>100</v>
      </c>
    </row>
    <row r="17" spans="1:37" ht="21">
      <c r="A17" s="391" t="s">
        <v>346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  <c r="S17" s="392"/>
      <c r="T17" s="392"/>
      <c r="U17" s="392"/>
      <c r="V17" s="392"/>
      <c r="W17" s="392"/>
      <c r="X17" s="392"/>
      <c r="Y17" s="395" t="s">
        <v>323</v>
      </c>
      <c r="Z17" s="396"/>
      <c r="AA17" s="396"/>
      <c r="AB17" s="396"/>
      <c r="AC17" s="396"/>
      <c r="AD17" s="396"/>
      <c r="AE17" s="396"/>
      <c r="AF17" s="396"/>
      <c r="AG17" s="396"/>
      <c r="AJ17" s="8" t="s">
        <v>303</v>
      </c>
      <c r="AK17" s="9" t="s">
        <v>102</v>
      </c>
    </row>
    <row r="18" spans="1:37" ht="20.25" thickBot="1">
      <c r="A18" s="393">
        <f ca="1">NOW()</f>
        <v>45706.444766782406</v>
      </c>
      <c r="B18" s="394"/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394"/>
      <c r="S18" s="394"/>
      <c r="T18" s="394"/>
      <c r="U18" s="394"/>
      <c r="V18" s="394"/>
      <c r="W18" s="394"/>
      <c r="X18" s="394"/>
      <c r="Y18" s="397"/>
      <c r="Z18" s="398"/>
      <c r="AA18" s="398"/>
      <c r="AB18" s="398"/>
      <c r="AC18" s="398"/>
      <c r="AD18" s="398"/>
      <c r="AE18" s="398"/>
      <c r="AF18" s="398"/>
      <c r="AG18" s="398"/>
      <c r="AJ18" s="8" t="s">
        <v>304</v>
      </c>
      <c r="AK18" s="9" t="s">
        <v>104</v>
      </c>
    </row>
    <row r="19" spans="1:37" ht="16.5" customHeight="1" thickTop="1">
      <c r="A19" s="359" t="s">
        <v>326</v>
      </c>
      <c r="B19" s="390"/>
      <c r="C19" s="359" t="s">
        <v>327</v>
      </c>
      <c r="D19" s="360"/>
      <c r="E19" s="360"/>
      <c r="F19" s="360"/>
      <c r="G19" s="360"/>
      <c r="H19" s="360"/>
      <c r="I19" s="360"/>
      <c r="J19" s="360"/>
      <c r="K19" s="360"/>
      <c r="L19" s="361"/>
      <c r="M19" s="385" t="s">
        <v>328</v>
      </c>
      <c r="N19" s="386"/>
      <c r="O19" s="386"/>
      <c r="P19" s="387"/>
      <c r="Q19" s="366" t="s">
        <v>329</v>
      </c>
      <c r="R19" s="366"/>
      <c r="S19" s="366" t="s">
        <v>330</v>
      </c>
      <c r="T19" s="367"/>
      <c r="U19" s="367"/>
      <c r="V19" s="367"/>
      <c r="W19" s="368" t="s">
        <v>331</v>
      </c>
      <c r="X19" s="367"/>
      <c r="Y19" s="367"/>
      <c r="Z19" s="367"/>
      <c r="AA19" s="367"/>
      <c r="AB19" s="368" t="s">
        <v>22</v>
      </c>
      <c r="AC19" s="368"/>
      <c r="AD19" s="368"/>
      <c r="AE19" s="368"/>
      <c r="AF19" s="368"/>
      <c r="AG19" s="369"/>
      <c r="AI19" s="16"/>
      <c r="AJ19" s="17" t="s">
        <v>332</v>
      </c>
      <c r="AK19" s="18" t="s">
        <v>105</v>
      </c>
    </row>
    <row r="20" spans="1:37" ht="20.25" customHeight="1">
      <c r="A20" s="298">
        <v>1</v>
      </c>
      <c r="B20" s="278"/>
      <c r="C20" s="299" t="s">
        <v>794</v>
      </c>
      <c r="D20" s="300"/>
      <c r="E20" s="300"/>
      <c r="F20" s="300"/>
      <c r="G20" s="300"/>
      <c r="H20" s="300"/>
      <c r="I20" s="300"/>
      <c r="J20" s="300"/>
      <c r="K20" s="300"/>
      <c r="L20" s="301"/>
      <c r="M20" s="214"/>
      <c r="N20" s="388"/>
      <c r="O20" s="388"/>
      <c r="P20" s="389"/>
      <c r="Q20" s="241" t="s">
        <v>796</v>
      </c>
      <c r="R20" s="241"/>
      <c r="S20" s="302">
        <v>2</v>
      </c>
      <c r="T20" s="303"/>
      <c r="U20" s="303"/>
      <c r="V20" s="304"/>
      <c r="W20" s="305">
        <v>1350</v>
      </c>
      <c r="X20" s="306"/>
      <c r="Y20" s="306"/>
      <c r="Z20" s="306"/>
      <c r="AA20" s="306"/>
      <c r="AB20" s="307">
        <f>ROUND(S20*W20,0)</f>
        <v>2700</v>
      </c>
      <c r="AC20" s="307"/>
      <c r="AD20" s="307"/>
      <c r="AE20" s="307"/>
      <c r="AF20" s="307"/>
      <c r="AG20" s="308"/>
      <c r="AJ20" s="8" t="s">
        <v>305</v>
      </c>
      <c r="AK20" s="9" t="s">
        <v>106</v>
      </c>
    </row>
    <row r="21" spans="1:37" ht="20.25" customHeight="1">
      <c r="A21" s="298">
        <v>2</v>
      </c>
      <c r="B21" s="278"/>
      <c r="C21" s="299" t="s">
        <v>795</v>
      </c>
      <c r="D21" s="300"/>
      <c r="E21" s="300"/>
      <c r="F21" s="300"/>
      <c r="G21" s="300"/>
      <c r="H21" s="300"/>
      <c r="I21" s="300"/>
      <c r="J21" s="300"/>
      <c r="K21" s="300"/>
      <c r="L21" s="301"/>
      <c r="M21" s="299"/>
      <c r="N21" s="300"/>
      <c r="O21" s="300"/>
      <c r="P21" s="301"/>
      <c r="Q21" s="241" t="s">
        <v>797</v>
      </c>
      <c r="R21" s="241"/>
      <c r="S21" s="302">
        <v>2</v>
      </c>
      <c r="T21" s="303"/>
      <c r="U21" s="303"/>
      <c r="V21" s="304"/>
      <c r="W21" s="305">
        <v>150</v>
      </c>
      <c r="X21" s="306"/>
      <c r="Y21" s="306"/>
      <c r="Z21" s="306"/>
      <c r="AA21" s="306"/>
      <c r="AB21" s="307">
        <f t="shared" ref="AB21:AB29" si="0">ROUND(S21*W21,0)</f>
        <v>300</v>
      </c>
      <c r="AC21" s="307"/>
      <c r="AD21" s="307"/>
      <c r="AE21" s="307"/>
      <c r="AF21" s="307"/>
      <c r="AG21" s="308"/>
      <c r="AJ21" s="8" t="s">
        <v>306</v>
      </c>
      <c r="AK21" s="9" t="s">
        <v>107</v>
      </c>
    </row>
    <row r="22" spans="1:37" ht="20.25" customHeight="1">
      <c r="A22" s="298">
        <v>3</v>
      </c>
      <c r="B22" s="278"/>
      <c r="C22" s="299"/>
      <c r="D22" s="300"/>
      <c r="E22" s="300"/>
      <c r="F22" s="300"/>
      <c r="G22" s="300"/>
      <c r="H22" s="300"/>
      <c r="I22" s="300"/>
      <c r="J22" s="300"/>
      <c r="K22" s="300"/>
      <c r="L22" s="301"/>
      <c r="M22" s="299"/>
      <c r="N22" s="300"/>
      <c r="O22" s="300"/>
      <c r="P22" s="301"/>
      <c r="Q22" s="241"/>
      <c r="R22" s="241"/>
      <c r="S22" s="302"/>
      <c r="T22" s="303"/>
      <c r="U22" s="303"/>
      <c r="V22" s="304"/>
      <c r="W22" s="305"/>
      <c r="X22" s="306"/>
      <c r="Y22" s="306"/>
      <c r="Z22" s="306"/>
      <c r="AA22" s="306"/>
      <c r="AB22" s="307">
        <f t="shared" ref="AB22:AB25" si="1">ROUND(S22*W22,0)</f>
        <v>0</v>
      </c>
      <c r="AC22" s="307"/>
      <c r="AD22" s="307"/>
      <c r="AE22" s="307"/>
      <c r="AF22" s="307"/>
      <c r="AG22" s="308"/>
      <c r="AJ22" s="8"/>
      <c r="AK22" s="9"/>
    </row>
    <row r="23" spans="1:37" ht="20.25" customHeight="1">
      <c r="A23" s="298">
        <v>4</v>
      </c>
      <c r="B23" s="278"/>
      <c r="C23" s="299"/>
      <c r="D23" s="300"/>
      <c r="E23" s="300"/>
      <c r="F23" s="300"/>
      <c r="G23" s="300"/>
      <c r="H23" s="300"/>
      <c r="I23" s="300"/>
      <c r="J23" s="300"/>
      <c r="K23" s="300"/>
      <c r="L23" s="301"/>
      <c r="M23" s="299"/>
      <c r="N23" s="300"/>
      <c r="O23" s="300"/>
      <c r="P23" s="301"/>
      <c r="Q23" s="241"/>
      <c r="R23" s="241"/>
      <c r="S23" s="302"/>
      <c r="T23" s="303"/>
      <c r="U23" s="303"/>
      <c r="V23" s="304"/>
      <c r="W23" s="305"/>
      <c r="X23" s="306"/>
      <c r="Y23" s="306"/>
      <c r="Z23" s="306"/>
      <c r="AA23" s="306"/>
      <c r="AB23" s="307">
        <f t="shared" si="1"/>
        <v>0</v>
      </c>
      <c r="AC23" s="307"/>
      <c r="AD23" s="307"/>
      <c r="AE23" s="307"/>
      <c r="AF23" s="307"/>
      <c r="AG23" s="308"/>
      <c r="AJ23" s="8"/>
      <c r="AK23" s="9"/>
    </row>
    <row r="24" spans="1:37" ht="20.25" customHeight="1">
      <c r="A24" s="298">
        <v>5</v>
      </c>
      <c r="B24" s="278"/>
      <c r="C24" s="299"/>
      <c r="D24" s="300"/>
      <c r="E24" s="300"/>
      <c r="F24" s="300"/>
      <c r="G24" s="300"/>
      <c r="H24" s="300"/>
      <c r="I24" s="300"/>
      <c r="J24" s="300"/>
      <c r="K24" s="300"/>
      <c r="L24" s="301"/>
      <c r="M24" s="299"/>
      <c r="N24" s="300"/>
      <c r="O24" s="300"/>
      <c r="P24" s="301"/>
      <c r="Q24" s="241"/>
      <c r="R24" s="241"/>
      <c r="S24" s="302"/>
      <c r="T24" s="303"/>
      <c r="U24" s="303"/>
      <c r="V24" s="304"/>
      <c r="W24" s="305"/>
      <c r="X24" s="306"/>
      <c r="Y24" s="306"/>
      <c r="Z24" s="306"/>
      <c r="AA24" s="306"/>
      <c r="AB24" s="307">
        <f t="shared" si="1"/>
        <v>0</v>
      </c>
      <c r="AC24" s="307"/>
      <c r="AD24" s="307"/>
      <c r="AE24" s="307"/>
      <c r="AF24" s="307"/>
      <c r="AG24" s="308"/>
      <c r="AJ24" s="8"/>
      <c r="AK24" s="9"/>
    </row>
    <row r="25" spans="1:37" ht="20.25" customHeight="1">
      <c r="A25" s="298">
        <v>6</v>
      </c>
      <c r="B25" s="278"/>
      <c r="C25" s="299"/>
      <c r="D25" s="300"/>
      <c r="E25" s="300"/>
      <c r="F25" s="300"/>
      <c r="G25" s="300"/>
      <c r="H25" s="300"/>
      <c r="I25" s="300"/>
      <c r="J25" s="300"/>
      <c r="K25" s="300"/>
      <c r="L25" s="301"/>
      <c r="M25" s="299"/>
      <c r="N25" s="300"/>
      <c r="O25" s="300"/>
      <c r="P25" s="301"/>
      <c r="Q25" s="241"/>
      <c r="R25" s="241"/>
      <c r="S25" s="302"/>
      <c r="T25" s="303"/>
      <c r="U25" s="303"/>
      <c r="V25" s="304"/>
      <c r="W25" s="305"/>
      <c r="X25" s="306"/>
      <c r="Y25" s="306"/>
      <c r="Z25" s="306"/>
      <c r="AA25" s="306"/>
      <c r="AB25" s="307">
        <f t="shared" si="1"/>
        <v>0</v>
      </c>
      <c r="AC25" s="307"/>
      <c r="AD25" s="307"/>
      <c r="AE25" s="307"/>
      <c r="AF25" s="307"/>
      <c r="AG25" s="308"/>
      <c r="AJ25" s="8"/>
      <c r="AK25" s="9"/>
    </row>
    <row r="26" spans="1:37" ht="20.25" customHeight="1">
      <c r="A26" s="298">
        <v>7</v>
      </c>
      <c r="B26" s="278"/>
      <c r="C26" s="299"/>
      <c r="D26" s="300"/>
      <c r="E26" s="300"/>
      <c r="F26" s="300"/>
      <c r="G26" s="300"/>
      <c r="H26" s="300"/>
      <c r="I26" s="300"/>
      <c r="J26" s="300"/>
      <c r="K26" s="300"/>
      <c r="L26" s="301"/>
      <c r="M26" s="299"/>
      <c r="N26" s="300"/>
      <c r="O26" s="300"/>
      <c r="P26" s="301"/>
      <c r="Q26" s="241"/>
      <c r="R26" s="241"/>
      <c r="S26" s="302"/>
      <c r="T26" s="303"/>
      <c r="U26" s="303"/>
      <c r="V26" s="304"/>
      <c r="W26" s="305"/>
      <c r="X26" s="306"/>
      <c r="Y26" s="306"/>
      <c r="Z26" s="306"/>
      <c r="AA26" s="306"/>
      <c r="AB26" s="307">
        <f t="shared" si="0"/>
        <v>0</v>
      </c>
      <c r="AC26" s="307"/>
      <c r="AD26" s="307"/>
      <c r="AE26" s="307"/>
      <c r="AF26" s="307"/>
      <c r="AG26" s="308"/>
      <c r="AJ26" s="8" t="s">
        <v>307</v>
      </c>
      <c r="AK26" s="9" t="s">
        <v>109</v>
      </c>
    </row>
    <row r="27" spans="1:37" ht="20.25" customHeight="1">
      <c r="A27" s="298">
        <v>8</v>
      </c>
      <c r="B27" s="278"/>
      <c r="C27" s="299"/>
      <c r="D27" s="300"/>
      <c r="E27" s="300"/>
      <c r="F27" s="300"/>
      <c r="G27" s="300"/>
      <c r="H27" s="300"/>
      <c r="I27" s="300"/>
      <c r="J27" s="300"/>
      <c r="K27" s="300"/>
      <c r="L27" s="301"/>
      <c r="M27" s="299"/>
      <c r="N27" s="300"/>
      <c r="O27" s="300"/>
      <c r="P27" s="301"/>
      <c r="Q27" s="241"/>
      <c r="R27" s="241"/>
      <c r="S27" s="302"/>
      <c r="T27" s="303"/>
      <c r="U27" s="303"/>
      <c r="V27" s="304"/>
      <c r="W27" s="305"/>
      <c r="X27" s="306"/>
      <c r="Y27" s="306"/>
      <c r="Z27" s="306"/>
      <c r="AA27" s="306"/>
      <c r="AB27" s="307">
        <f t="shared" si="0"/>
        <v>0</v>
      </c>
      <c r="AC27" s="307"/>
      <c r="AD27" s="307"/>
      <c r="AE27" s="307"/>
      <c r="AF27" s="307"/>
      <c r="AG27" s="308"/>
      <c r="AJ27" s="8" t="s">
        <v>308</v>
      </c>
      <c r="AK27" s="9" t="s">
        <v>110</v>
      </c>
    </row>
    <row r="28" spans="1:37" ht="20.25" customHeight="1">
      <c r="A28" s="298">
        <v>9</v>
      </c>
      <c r="B28" s="278"/>
      <c r="C28" s="299"/>
      <c r="D28" s="300"/>
      <c r="E28" s="300"/>
      <c r="F28" s="300"/>
      <c r="G28" s="300"/>
      <c r="H28" s="300"/>
      <c r="I28" s="300"/>
      <c r="J28" s="300"/>
      <c r="K28" s="300"/>
      <c r="L28" s="301"/>
      <c r="M28" s="299"/>
      <c r="N28" s="300"/>
      <c r="O28" s="300"/>
      <c r="P28" s="301"/>
      <c r="Q28" s="241"/>
      <c r="R28" s="241"/>
      <c r="S28" s="302"/>
      <c r="T28" s="303"/>
      <c r="U28" s="303"/>
      <c r="V28" s="304"/>
      <c r="W28" s="305"/>
      <c r="X28" s="306"/>
      <c r="Y28" s="306"/>
      <c r="Z28" s="306"/>
      <c r="AA28" s="306"/>
      <c r="AB28" s="307">
        <f t="shared" si="0"/>
        <v>0</v>
      </c>
      <c r="AC28" s="307"/>
      <c r="AD28" s="307"/>
      <c r="AE28" s="307"/>
      <c r="AF28" s="307"/>
      <c r="AG28" s="308"/>
      <c r="AJ28" s="8" t="s">
        <v>312</v>
      </c>
      <c r="AK28" s="9" t="s">
        <v>123</v>
      </c>
    </row>
    <row r="29" spans="1:37" ht="20.25" customHeight="1">
      <c r="A29" s="298">
        <v>10</v>
      </c>
      <c r="B29" s="278"/>
      <c r="C29" s="299"/>
      <c r="D29" s="300"/>
      <c r="E29" s="300"/>
      <c r="F29" s="300"/>
      <c r="G29" s="300"/>
      <c r="H29" s="300"/>
      <c r="I29" s="300"/>
      <c r="J29" s="300"/>
      <c r="K29" s="300"/>
      <c r="L29" s="301"/>
      <c r="M29" s="299"/>
      <c r="N29" s="300"/>
      <c r="O29" s="300"/>
      <c r="P29" s="301"/>
      <c r="Q29" s="241"/>
      <c r="R29" s="241"/>
      <c r="S29" s="305"/>
      <c r="T29" s="306"/>
      <c r="U29" s="306"/>
      <c r="V29" s="306"/>
      <c r="W29" s="305"/>
      <c r="X29" s="306"/>
      <c r="Y29" s="306"/>
      <c r="Z29" s="306"/>
      <c r="AA29" s="306"/>
      <c r="AB29" s="307">
        <f t="shared" si="0"/>
        <v>0</v>
      </c>
      <c r="AC29" s="307"/>
      <c r="AD29" s="307"/>
      <c r="AE29" s="307"/>
      <c r="AF29" s="307"/>
      <c r="AG29" s="308"/>
      <c r="AJ29" s="8" t="s">
        <v>313</v>
      </c>
      <c r="AK29" s="9" t="s">
        <v>125</v>
      </c>
    </row>
    <row r="30" spans="1:37" ht="22.5" customHeight="1" thickBot="1">
      <c r="A30" s="380" t="s">
        <v>319</v>
      </c>
      <c r="B30" s="381"/>
      <c r="C30" s="381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1"/>
      <c r="Q30" s="381"/>
      <c r="R30" s="382">
        <f>SUM(AB20:AG29)</f>
        <v>3000</v>
      </c>
      <c r="S30" s="383"/>
      <c r="T30" s="383"/>
      <c r="U30" s="383"/>
      <c r="V30" s="383"/>
      <c r="W30" s="383"/>
      <c r="X30" s="383"/>
      <c r="Y30" s="383"/>
      <c r="Z30" s="383"/>
      <c r="AA30" s="383"/>
      <c r="AB30" s="383"/>
      <c r="AC30" s="383"/>
      <c r="AD30" s="383"/>
      <c r="AE30" s="383"/>
      <c r="AF30" s="383"/>
      <c r="AG30" s="384"/>
      <c r="AK30" s="9" t="s">
        <v>126</v>
      </c>
    </row>
    <row r="31" spans="1:37" ht="16.5" customHeight="1" thickTop="1">
      <c r="A31" s="362" t="s">
        <v>562</v>
      </c>
      <c r="B31" s="36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4"/>
      <c r="R31" s="364"/>
      <c r="S31" s="364"/>
      <c r="T31" s="364"/>
      <c r="U31" s="364"/>
      <c r="V31" s="364"/>
      <c r="W31" s="364"/>
      <c r="X31" s="364"/>
      <c r="Y31" s="364"/>
      <c r="Z31" s="364"/>
      <c r="AA31" s="364"/>
      <c r="AB31" s="364"/>
      <c r="AC31" s="364"/>
      <c r="AD31" s="364"/>
      <c r="AE31" s="364"/>
      <c r="AF31" s="364"/>
      <c r="AG31" s="365"/>
      <c r="AK31" s="9" t="s">
        <v>127</v>
      </c>
    </row>
    <row r="32" spans="1:37" ht="27" customHeight="1">
      <c r="A32" s="370" t="s">
        <v>323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71"/>
      <c r="O32" s="371"/>
      <c r="P32" s="371"/>
      <c r="Q32" s="351" t="s">
        <v>324</v>
      </c>
      <c r="R32" s="371"/>
      <c r="S32" s="371"/>
      <c r="T32" s="371"/>
      <c r="U32" s="371"/>
      <c r="V32" s="371"/>
      <c r="W32" s="371"/>
      <c r="X32" s="371"/>
      <c r="Y32" s="371"/>
      <c r="Z32" s="371"/>
      <c r="AA32" s="371"/>
      <c r="AB32" s="371"/>
      <c r="AC32" s="371"/>
      <c r="AD32" s="371"/>
      <c r="AE32" s="371"/>
      <c r="AF32" s="371"/>
      <c r="AG32" s="371"/>
      <c r="AK32" s="9" t="s">
        <v>128</v>
      </c>
    </row>
    <row r="33" spans="1:37" ht="27" customHeight="1">
      <c r="A33" s="372" t="s">
        <v>494</v>
      </c>
      <c r="B33" s="373"/>
      <c r="C33" s="373"/>
      <c r="D33" s="374"/>
      <c r="E33" s="375"/>
      <c r="F33" s="376"/>
      <c r="G33" s="376"/>
      <c r="H33" s="376"/>
      <c r="I33" s="376"/>
      <c r="J33" s="376"/>
      <c r="K33" s="376"/>
      <c r="L33" s="376"/>
      <c r="M33" s="376"/>
      <c r="N33" s="376"/>
      <c r="O33" s="376"/>
      <c r="P33" s="377"/>
      <c r="Q33" s="282" t="s">
        <v>495</v>
      </c>
      <c r="R33" s="378"/>
      <c r="S33" s="378"/>
      <c r="T33" s="378"/>
      <c r="U33" s="378"/>
      <c r="V33" s="378"/>
      <c r="W33" s="378"/>
      <c r="X33" s="378"/>
      <c r="Y33" s="378"/>
      <c r="Z33" s="378"/>
      <c r="AA33" s="378"/>
      <c r="AB33" s="378"/>
      <c r="AC33" s="378"/>
      <c r="AD33" s="378"/>
      <c r="AE33" s="378"/>
      <c r="AF33" s="378"/>
      <c r="AG33" s="379"/>
      <c r="AH33" s="78"/>
      <c r="AK33" s="9"/>
    </row>
    <row r="34" spans="1:37" ht="16.5" customHeight="1">
      <c r="A34" s="241" t="s">
        <v>320</v>
      </c>
      <c r="B34" s="241"/>
      <c r="C34" s="241"/>
      <c r="D34" s="241"/>
      <c r="E34" s="241"/>
      <c r="F34" s="241"/>
      <c r="G34" s="241"/>
      <c r="H34" s="241"/>
      <c r="I34" s="241" t="s">
        <v>321</v>
      </c>
      <c r="J34" s="241"/>
      <c r="K34" s="241"/>
      <c r="L34" s="241"/>
      <c r="M34" s="241"/>
      <c r="N34" s="241"/>
      <c r="O34" s="241"/>
      <c r="P34" s="241"/>
      <c r="Q34" s="241" t="s">
        <v>19</v>
      </c>
      <c r="R34" s="241"/>
      <c r="S34" s="241"/>
      <c r="T34" s="241"/>
      <c r="U34" s="241"/>
      <c r="V34" s="241"/>
      <c r="W34" s="241"/>
      <c r="X34" s="241"/>
      <c r="Y34" s="241" t="s">
        <v>20</v>
      </c>
      <c r="Z34" s="241"/>
      <c r="AA34" s="241"/>
      <c r="AB34" s="241"/>
      <c r="AC34" s="241"/>
      <c r="AD34" s="241"/>
      <c r="AE34" s="241"/>
      <c r="AF34" s="241"/>
      <c r="AG34" s="338"/>
      <c r="AK34" s="9" t="s">
        <v>131</v>
      </c>
    </row>
    <row r="35" spans="1:37" ht="13.5" customHeight="1">
      <c r="A35" s="256"/>
      <c r="B35" s="338"/>
      <c r="C35" s="338"/>
      <c r="D35" s="338"/>
      <c r="E35" s="338"/>
      <c r="F35" s="338"/>
      <c r="G35" s="338"/>
      <c r="H35" s="338"/>
      <c r="I35" s="256"/>
      <c r="J35" s="338"/>
      <c r="K35" s="338"/>
      <c r="L35" s="338"/>
      <c r="M35" s="338"/>
      <c r="N35" s="338"/>
      <c r="O35" s="338"/>
      <c r="P35" s="338"/>
      <c r="Q35" s="256"/>
      <c r="R35" s="338"/>
      <c r="S35" s="338"/>
      <c r="T35" s="338"/>
      <c r="U35" s="338"/>
      <c r="V35" s="338"/>
      <c r="W35" s="338"/>
      <c r="X35" s="338"/>
      <c r="Y35" s="241"/>
      <c r="Z35" s="241"/>
      <c r="AA35" s="241"/>
      <c r="AB35" s="241"/>
      <c r="AC35" s="241"/>
      <c r="AD35" s="241"/>
      <c r="AE35" s="241"/>
      <c r="AF35" s="241"/>
      <c r="AG35" s="241"/>
      <c r="AK35" s="9" t="s">
        <v>133</v>
      </c>
    </row>
    <row r="36" spans="1:37" ht="13.5" customHeight="1">
      <c r="A36" s="338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8"/>
      <c r="S36" s="338"/>
      <c r="T36" s="338"/>
      <c r="U36" s="338"/>
      <c r="V36" s="338"/>
      <c r="W36" s="338"/>
      <c r="X36" s="338"/>
      <c r="Y36" s="241"/>
      <c r="Z36" s="241"/>
      <c r="AA36" s="241"/>
      <c r="AB36" s="241"/>
      <c r="AC36" s="241"/>
      <c r="AD36" s="241"/>
      <c r="AE36" s="241"/>
      <c r="AF36" s="241"/>
      <c r="AG36" s="241"/>
      <c r="AK36" s="9" t="s">
        <v>134</v>
      </c>
    </row>
    <row r="37" spans="1:37" ht="13.5" customHeight="1">
      <c r="A37" s="338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  <c r="V37" s="338"/>
      <c r="W37" s="338"/>
      <c r="X37" s="338"/>
      <c r="Y37" s="241"/>
      <c r="Z37" s="241"/>
      <c r="AA37" s="241"/>
      <c r="AB37" s="241"/>
      <c r="AC37" s="241"/>
      <c r="AD37" s="241"/>
      <c r="AE37" s="241"/>
      <c r="AF37" s="241"/>
      <c r="AG37" s="241"/>
      <c r="AK37" s="9" t="s">
        <v>135</v>
      </c>
    </row>
    <row r="38" spans="1:37" ht="13.5" customHeight="1">
      <c r="A38" s="338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338"/>
      <c r="U38" s="338"/>
      <c r="V38" s="338"/>
      <c r="W38" s="338"/>
      <c r="X38" s="338"/>
      <c r="Y38" s="241"/>
      <c r="Z38" s="241"/>
      <c r="AA38" s="241"/>
      <c r="AB38" s="241"/>
      <c r="AC38" s="241"/>
      <c r="AD38" s="241"/>
      <c r="AE38" s="241"/>
      <c r="AF38" s="241"/>
      <c r="AG38" s="241"/>
      <c r="AK38" s="9" t="s">
        <v>136</v>
      </c>
    </row>
    <row r="39" spans="1:37" ht="16.5" hidden="1" customHeight="1" thickBot="1">
      <c r="A39" s="402" t="s">
        <v>469</v>
      </c>
      <c r="B39" s="402"/>
      <c r="C39" s="402"/>
      <c r="D39" s="402"/>
      <c r="E39" s="402"/>
      <c r="F39" s="402"/>
      <c r="G39" s="402"/>
      <c r="H39" s="402"/>
      <c r="I39" s="402"/>
      <c r="J39" s="402"/>
      <c r="K39" s="402"/>
      <c r="L39" s="402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402"/>
      <c r="Y39" s="402"/>
      <c r="Z39" s="402"/>
      <c r="AA39" s="402"/>
      <c r="AB39" s="402"/>
      <c r="AC39" s="402"/>
      <c r="AD39" s="402"/>
      <c r="AE39" s="402"/>
      <c r="AF39" s="402"/>
      <c r="AG39" s="402"/>
      <c r="AK39" s="9" t="s">
        <v>138</v>
      </c>
    </row>
    <row r="40" spans="1:37" ht="17.25" hidden="1" thickTop="1">
      <c r="A40" s="359" t="s">
        <v>326</v>
      </c>
      <c r="B40" s="390"/>
      <c r="C40" s="359" t="s">
        <v>327</v>
      </c>
      <c r="D40" s="360"/>
      <c r="E40" s="360"/>
      <c r="F40" s="360"/>
      <c r="G40" s="360"/>
      <c r="H40" s="360"/>
      <c r="I40" s="360"/>
      <c r="J40" s="360"/>
      <c r="K40" s="360"/>
      <c r="L40" s="361"/>
      <c r="M40" s="385" t="s">
        <v>328</v>
      </c>
      <c r="N40" s="386"/>
      <c r="O40" s="386"/>
      <c r="P40" s="387"/>
      <c r="Q40" s="366" t="s">
        <v>329</v>
      </c>
      <c r="R40" s="366"/>
      <c r="S40" s="366" t="s">
        <v>330</v>
      </c>
      <c r="T40" s="367"/>
      <c r="U40" s="367"/>
      <c r="V40" s="367"/>
      <c r="W40" s="368" t="s">
        <v>331</v>
      </c>
      <c r="X40" s="367"/>
      <c r="Y40" s="367"/>
      <c r="Z40" s="367"/>
      <c r="AA40" s="367"/>
      <c r="AB40" s="368" t="s">
        <v>22</v>
      </c>
      <c r="AC40" s="368"/>
      <c r="AD40" s="368"/>
      <c r="AE40" s="368"/>
      <c r="AF40" s="368"/>
      <c r="AG40" s="369"/>
      <c r="AK40" s="9" t="s">
        <v>139</v>
      </c>
    </row>
    <row r="41" spans="1:37" ht="33" hidden="1" customHeight="1">
      <c r="A41" s="298">
        <v>1</v>
      </c>
      <c r="B41" s="278"/>
      <c r="C41" s="299"/>
      <c r="D41" s="399"/>
      <c r="E41" s="399"/>
      <c r="F41" s="399"/>
      <c r="G41" s="399"/>
      <c r="H41" s="399"/>
      <c r="I41" s="399"/>
      <c r="J41" s="399"/>
      <c r="K41" s="399"/>
      <c r="L41" s="400"/>
      <c r="M41" s="299"/>
      <c r="N41" s="300"/>
      <c r="O41" s="300"/>
      <c r="P41" s="301"/>
      <c r="Q41" s="241"/>
      <c r="R41" s="241"/>
      <c r="S41" s="305"/>
      <c r="T41" s="306"/>
      <c r="U41" s="306"/>
      <c r="V41" s="306"/>
      <c r="W41" s="305"/>
      <c r="X41" s="306"/>
      <c r="Y41" s="306"/>
      <c r="Z41" s="306"/>
      <c r="AA41" s="306"/>
      <c r="AB41" s="307">
        <f>ROUND(S41*W41,0)</f>
        <v>0</v>
      </c>
      <c r="AC41" s="307"/>
      <c r="AD41" s="307"/>
      <c r="AE41" s="307"/>
      <c r="AF41" s="307"/>
      <c r="AG41" s="308"/>
      <c r="AK41" s="9" t="s">
        <v>145</v>
      </c>
    </row>
    <row r="42" spans="1:37" ht="33" hidden="1" customHeight="1">
      <c r="A42" s="298">
        <v>2</v>
      </c>
      <c r="B42" s="278"/>
      <c r="C42" s="299"/>
      <c r="D42" s="399"/>
      <c r="E42" s="399"/>
      <c r="F42" s="399"/>
      <c r="G42" s="399"/>
      <c r="H42" s="399"/>
      <c r="I42" s="399"/>
      <c r="J42" s="399"/>
      <c r="K42" s="399"/>
      <c r="L42" s="400"/>
      <c r="M42" s="299"/>
      <c r="N42" s="300"/>
      <c r="O42" s="300"/>
      <c r="P42" s="301"/>
      <c r="Q42" s="241"/>
      <c r="R42" s="241"/>
      <c r="S42" s="305"/>
      <c r="T42" s="306"/>
      <c r="U42" s="306"/>
      <c r="V42" s="306"/>
      <c r="W42" s="305"/>
      <c r="X42" s="306"/>
      <c r="Y42" s="306"/>
      <c r="Z42" s="306"/>
      <c r="AA42" s="306"/>
      <c r="AB42" s="307">
        <f t="shared" ref="AB42:AB47" si="2">ROUND(S42*W42,0)</f>
        <v>0</v>
      </c>
      <c r="AC42" s="307"/>
      <c r="AD42" s="307"/>
      <c r="AE42" s="307"/>
      <c r="AF42" s="307"/>
      <c r="AG42" s="308"/>
      <c r="AK42" s="9"/>
    </row>
    <row r="43" spans="1:37" ht="33" hidden="1" customHeight="1">
      <c r="A43" s="298">
        <v>3</v>
      </c>
      <c r="B43" s="278"/>
      <c r="C43" s="299"/>
      <c r="D43" s="399"/>
      <c r="E43" s="399"/>
      <c r="F43" s="399"/>
      <c r="G43" s="399"/>
      <c r="H43" s="399"/>
      <c r="I43" s="399"/>
      <c r="J43" s="399"/>
      <c r="K43" s="399"/>
      <c r="L43" s="400"/>
      <c r="M43" s="299"/>
      <c r="N43" s="300"/>
      <c r="O43" s="300"/>
      <c r="P43" s="301"/>
      <c r="Q43" s="241"/>
      <c r="R43" s="241"/>
      <c r="S43" s="305"/>
      <c r="T43" s="306"/>
      <c r="U43" s="306"/>
      <c r="V43" s="306"/>
      <c r="W43" s="305"/>
      <c r="X43" s="306"/>
      <c r="Y43" s="306"/>
      <c r="Z43" s="306"/>
      <c r="AA43" s="306"/>
      <c r="AB43" s="307">
        <f t="shared" si="2"/>
        <v>0</v>
      </c>
      <c r="AC43" s="307"/>
      <c r="AD43" s="307"/>
      <c r="AE43" s="307"/>
      <c r="AF43" s="307"/>
      <c r="AG43" s="308"/>
      <c r="AK43" s="9"/>
    </row>
    <row r="44" spans="1:37" ht="33" hidden="1" customHeight="1">
      <c r="A44" s="298">
        <v>4</v>
      </c>
      <c r="B44" s="278"/>
      <c r="C44" s="299"/>
      <c r="D44" s="399"/>
      <c r="E44" s="399"/>
      <c r="F44" s="399"/>
      <c r="G44" s="399"/>
      <c r="H44" s="399"/>
      <c r="I44" s="399"/>
      <c r="J44" s="399"/>
      <c r="K44" s="399"/>
      <c r="L44" s="400"/>
      <c r="M44" s="299"/>
      <c r="N44" s="300"/>
      <c r="O44" s="300"/>
      <c r="P44" s="301"/>
      <c r="Q44" s="241"/>
      <c r="R44" s="241"/>
      <c r="S44" s="305"/>
      <c r="T44" s="306"/>
      <c r="U44" s="306"/>
      <c r="V44" s="306"/>
      <c r="W44" s="305"/>
      <c r="X44" s="306"/>
      <c r="Y44" s="306"/>
      <c r="Z44" s="306"/>
      <c r="AA44" s="306"/>
      <c r="AB44" s="307">
        <f t="shared" si="2"/>
        <v>0</v>
      </c>
      <c r="AC44" s="307"/>
      <c r="AD44" s="307"/>
      <c r="AE44" s="307"/>
      <c r="AF44" s="307"/>
      <c r="AG44" s="308"/>
      <c r="AK44" s="9"/>
    </row>
    <row r="45" spans="1:37" ht="33" hidden="1" customHeight="1">
      <c r="A45" s="298">
        <v>5</v>
      </c>
      <c r="B45" s="278"/>
      <c r="C45" s="299"/>
      <c r="D45" s="399"/>
      <c r="E45" s="399"/>
      <c r="F45" s="399"/>
      <c r="G45" s="399"/>
      <c r="H45" s="399"/>
      <c r="I45" s="399"/>
      <c r="J45" s="399"/>
      <c r="K45" s="399"/>
      <c r="L45" s="400"/>
      <c r="M45" s="299"/>
      <c r="N45" s="300"/>
      <c r="O45" s="300"/>
      <c r="P45" s="301"/>
      <c r="Q45" s="241"/>
      <c r="R45" s="241"/>
      <c r="S45" s="305"/>
      <c r="T45" s="306"/>
      <c r="U45" s="306"/>
      <c r="V45" s="306"/>
      <c r="W45" s="305"/>
      <c r="X45" s="306"/>
      <c r="Y45" s="306"/>
      <c r="Z45" s="306"/>
      <c r="AA45" s="306"/>
      <c r="AB45" s="307">
        <f t="shared" si="2"/>
        <v>0</v>
      </c>
      <c r="AC45" s="307"/>
      <c r="AD45" s="307"/>
      <c r="AE45" s="307"/>
      <c r="AF45" s="307"/>
      <c r="AG45" s="308"/>
      <c r="AK45" s="9"/>
    </row>
    <row r="46" spans="1:37" ht="33" hidden="1" customHeight="1">
      <c r="A46" s="298">
        <v>6</v>
      </c>
      <c r="B46" s="278"/>
      <c r="C46" s="299"/>
      <c r="D46" s="399"/>
      <c r="E46" s="399"/>
      <c r="F46" s="399"/>
      <c r="G46" s="399"/>
      <c r="H46" s="399"/>
      <c r="I46" s="399"/>
      <c r="J46" s="399"/>
      <c r="K46" s="399"/>
      <c r="L46" s="400"/>
      <c r="M46" s="299"/>
      <c r="N46" s="300"/>
      <c r="O46" s="300"/>
      <c r="P46" s="301"/>
      <c r="Q46" s="241"/>
      <c r="R46" s="241"/>
      <c r="S46" s="305"/>
      <c r="T46" s="306"/>
      <c r="U46" s="306"/>
      <c r="V46" s="306"/>
      <c r="W46" s="305"/>
      <c r="X46" s="306"/>
      <c r="Y46" s="306"/>
      <c r="Z46" s="306"/>
      <c r="AA46" s="306"/>
      <c r="AB46" s="307">
        <f t="shared" si="2"/>
        <v>0</v>
      </c>
      <c r="AC46" s="307"/>
      <c r="AD46" s="307"/>
      <c r="AE46" s="307"/>
      <c r="AF46" s="307"/>
      <c r="AG46" s="308"/>
      <c r="AK46" s="9"/>
    </row>
    <row r="47" spans="1:37" ht="33" hidden="1" customHeight="1">
      <c r="A47" s="298">
        <v>7</v>
      </c>
      <c r="B47" s="278"/>
      <c r="C47" s="299"/>
      <c r="D47" s="399"/>
      <c r="E47" s="399"/>
      <c r="F47" s="399"/>
      <c r="G47" s="399"/>
      <c r="H47" s="399"/>
      <c r="I47" s="399"/>
      <c r="J47" s="399"/>
      <c r="K47" s="399"/>
      <c r="L47" s="400"/>
      <c r="M47" s="299"/>
      <c r="N47" s="300"/>
      <c r="O47" s="300"/>
      <c r="P47" s="301"/>
      <c r="Q47" s="241"/>
      <c r="R47" s="241"/>
      <c r="S47" s="305"/>
      <c r="T47" s="306"/>
      <c r="U47" s="306"/>
      <c r="V47" s="306"/>
      <c r="W47" s="305"/>
      <c r="X47" s="306"/>
      <c r="Y47" s="306"/>
      <c r="Z47" s="306"/>
      <c r="AA47" s="306"/>
      <c r="AB47" s="307">
        <f t="shared" si="2"/>
        <v>0</v>
      </c>
      <c r="AC47" s="307"/>
      <c r="AD47" s="307"/>
      <c r="AE47" s="307"/>
      <c r="AF47" s="307"/>
      <c r="AG47" s="308"/>
      <c r="AK47" s="9"/>
    </row>
    <row r="48" spans="1:37" ht="33" hidden="1" customHeight="1">
      <c r="A48" s="298">
        <v>8</v>
      </c>
      <c r="B48" s="278"/>
      <c r="C48" s="299"/>
      <c r="D48" s="399"/>
      <c r="E48" s="399"/>
      <c r="F48" s="399"/>
      <c r="G48" s="399"/>
      <c r="H48" s="399"/>
      <c r="I48" s="399"/>
      <c r="J48" s="399"/>
      <c r="K48" s="399"/>
      <c r="L48" s="400"/>
      <c r="M48" s="299"/>
      <c r="N48" s="300"/>
      <c r="O48" s="300"/>
      <c r="P48" s="301"/>
      <c r="Q48" s="241"/>
      <c r="R48" s="241"/>
      <c r="S48" s="305"/>
      <c r="T48" s="306"/>
      <c r="U48" s="306"/>
      <c r="V48" s="306"/>
      <c r="W48" s="305"/>
      <c r="X48" s="306"/>
      <c r="Y48" s="306"/>
      <c r="Z48" s="306"/>
      <c r="AA48" s="306"/>
      <c r="AB48" s="307">
        <f t="shared" ref="AB48:AB60" si="3">ROUND(S48*W48,0)</f>
        <v>0</v>
      </c>
      <c r="AC48" s="307"/>
      <c r="AD48" s="307"/>
      <c r="AE48" s="307"/>
      <c r="AF48" s="307"/>
      <c r="AG48" s="308"/>
      <c r="AK48" s="9"/>
    </row>
    <row r="49" spans="1:37" ht="33" hidden="1" customHeight="1">
      <c r="A49" s="298">
        <v>9</v>
      </c>
      <c r="B49" s="278"/>
      <c r="C49" s="299"/>
      <c r="D49" s="399"/>
      <c r="E49" s="399"/>
      <c r="F49" s="399"/>
      <c r="G49" s="399"/>
      <c r="H49" s="399"/>
      <c r="I49" s="399"/>
      <c r="J49" s="399"/>
      <c r="K49" s="399"/>
      <c r="L49" s="400"/>
      <c r="M49" s="299"/>
      <c r="N49" s="300"/>
      <c r="O49" s="300"/>
      <c r="P49" s="301"/>
      <c r="Q49" s="241"/>
      <c r="R49" s="241"/>
      <c r="S49" s="305"/>
      <c r="T49" s="306"/>
      <c r="U49" s="306"/>
      <c r="V49" s="306"/>
      <c r="W49" s="305"/>
      <c r="X49" s="306"/>
      <c r="Y49" s="306"/>
      <c r="Z49" s="306"/>
      <c r="AA49" s="306"/>
      <c r="AB49" s="307">
        <f t="shared" si="3"/>
        <v>0</v>
      </c>
      <c r="AC49" s="307"/>
      <c r="AD49" s="307"/>
      <c r="AE49" s="307"/>
      <c r="AF49" s="307"/>
      <c r="AG49" s="308"/>
      <c r="AK49" s="9"/>
    </row>
    <row r="50" spans="1:37" ht="33" hidden="1" customHeight="1">
      <c r="A50" s="298">
        <v>10</v>
      </c>
      <c r="B50" s="278"/>
      <c r="C50" s="299"/>
      <c r="D50" s="399"/>
      <c r="E50" s="399"/>
      <c r="F50" s="399"/>
      <c r="G50" s="399"/>
      <c r="H50" s="399"/>
      <c r="I50" s="399"/>
      <c r="J50" s="399"/>
      <c r="K50" s="399"/>
      <c r="L50" s="400"/>
      <c r="M50" s="299"/>
      <c r="N50" s="300"/>
      <c r="O50" s="300"/>
      <c r="P50" s="301"/>
      <c r="Q50" s="241"/>
      <c r="R50" s="241"/>
      <c r="S50" s="305"/>
      <c r="T50" s="306"/>
      <c r="U50" s="306"/>
      <c r="V50" s="306"/>
      <c r="W50" s="305"/>
      <c r="X50" s="306"/>
      <c r="Y50" s="306"/>
      <c r="Z50" s="306"/>
      <c r="AA50" s="306"/>
      <c r="AB50" s="307">
        <f t="shared" si="3"/>
        <v>0</v>
      </c>
      <c r="AC50" s="307"/>
      <c r="AD50" s="307"/>
      <c r="AE50" s="307"/>
      <c r="AF50" s="307"/>
      <c r="AG50" s="308"/>
      <c r="AK50" s="9"/>
    </row>
    <row r="51" spans="1:37" ht="33" hidden="1" customHeight="1">
      <c r="A51" s="298">
        <v>11</v>
      </c>
      <c r="B51" s="278"/>
      <c r="C51" s="299"/>
      <c r="D51" s="399"/>
      <c r="E51" s="399"/>
      <c r="F51" s="399"/>
      <c r="G51" s="399"/>
      <c r="H51" s="399"/>
      <c r="I51" s="399"/>
      <c r="J51" s="399"/>
      <c r="K51" s="399"/>
      <c r="L51" s="400"/>
      <c r="M51" s="299"/>
      <c r="N51" s="300"/>
      <c r="O51" s="300"/>
      <c r="P51" s="301"/>
      <c r="Q51" s="241"/>
      <c r="R51" s="241"/>
      <c r="S51" s="305"/>
      <c r="T51" s="306"/>
      <c r="U51" s="306"/>
      <c r="V51" s="306"/>
      <c r="W51" s="305"/>
      <c r="X51" s="306"/>
      <c r="Y51" s="306"/>
      <c r="Z51" s="306"/>
      <c r="AA51" s="306"/>
      <c r="AB51" s="307">
        <f t="shared" si="3"/>
        <v>0</v>
      </c>
      <c r="AC51" s="307"/>
      <c r="AD51" s="307"/>
      <c r="AE51" s="307"/>
      <c r="AF51" s="307"/>
      <c r="AG51" s="308"/>
      <c r="AK51" s="9"/>
    </row>
    <row r="52" spans="1:37" ht="33" hidden="1" customHeight="1">
      <c r="A52" s="298">
        <v>12</v>
      </c>
      <c r="B52" s="278"/>
      <c r="C52" s="299"/>
      <c r="D52" s="399"/>
      <c r="E52" s="399"/>
      <c r="F52" s="399"/>
      <c r="G52" s="399"/>
      <c r="H52" s="399"/>
      <c r="I52" s="399"/>
      <c r="J52" s="399"/>
      <c r="K52" s="399"/>
      <c r="L52" s="400"/>
      <c r="M52" s="299"/>
      <c r="N52" s="300"/>
      <c r="O52" s="300"/>
      <c r="P52" s="301"/>
      <c r="Q52" s="241"/>
      <c r="R52" s="241"/>
      <c r="S52" s="305"/>
      <c r="T52" s="306"/>
      <c r="U52" s="306"/>
      <c r="V52" s="306"/>
      <c r="W52" s="305"/>
      <c r="X52" s="306"/>
      <c r="Y52" s="306"/>
      <c r="Z52" s="306"/>
      <c r="AA52" s="306"/>
      <c r="AB52" s="307">
        <f t="shared" si="3"/>
        <v>0</v>
      </c>
      <c r="AC52" s="307"/>
      <c r="AD52" s="307"/>
      <c r="AE52" s="307"/>
      <c r="AF52" s="307"/>
      <c r="AG52" s="308"/>
      <c r="AK52" s="9"/>
    </row>
    <row r="53" spans="1:37" ht="33" hidden="1" customHeight="1">
      <c r="A53" s="298">
        <v>13</v>
      </c>
      <c r="B53" s="278"/>
      <c r="C53" s="299"/>
      <c r="D53" s="399"/>
      <c r="E53" s="399"/>
      <c r="F53" s="399"/>
      <c r="G53" s="399"/>
      <c r="H53" s="399"/>
      <c r="I53" s="399"/>
      <c r="J53" s="399"/>
      <c r="K53" s="399"/>
      <c r="L53" s="400"/>
      <c r="M53" s="299"/>
      <c r="N53" s="300"/>
      <c r="O53" s="300"/>
      <c r="P53" s="301"/>
      <c r="Q53" s="241"/>
      <c r="R53" s="241"/>
      <c r="S53" s="305"/>
      <c r="T53" s="306"/>
      <c r="U53" s="306"/>
      <c r="V53" s="306"/>
      <c r="W53" s="305"/>
      <c r="X53" s="306"/>
      <c r="Y53" s="306"/>
      <c r="Z53" s="306"/>
      <c r="AA53" s="306"/>
      <c r="AB53" s="307">
        <f t="shared" si="3"/>
        <v>0</v>
      </c>
      <c r="AC53" s="307"/>
      <c r="AD53" s="307"/>
      <c r="AE53" s="307"/>
      <c r="AF53" s="307"/>
      <c r="AG53" s="308"/>
      <c r="AK53" s="9"/>
    </row>
    <row r="54" spans="1:37" ht="33" hidden="1" customHeight="1">
      <c r="A54" s="298">
        <v>14</v>
      </c>
      <c r="B54" s="278"/>
      <c r="C54" s="299"/>
      <c r="D54" s="399"/>
      <c r="E54" s="399"/>
      <c r="F54" s="399"/>
      <c r="G54" s="399"/>
      <c r="H54" s="399"/>
      <c r="I54" s="399"/>
      <c r="J54" s="399"/>
      <c r="K54" s="399"/>
      <c r="L54" s="400"/>
      <c r="M54" s="299"/>
      <c r="N54" s="300"/>
      <c r="O54" s="300"/>
      <c r="P54" s="301"/>
      <c r="Q54" s="241"/>
      <c r="R54" s="241"/>
      <c r="S54" s="305"/>
      <c r="T54" s="306"/>
      <c r="U54" s="306"/>
      <c r="V54" s="306"/>
      <c r="W54" s="305"/>
      <c r="X54" s="306"/>
      <c r="Y54" s="306"/>
      <c r="Z54" s="306"/>
      <c r="AA54" s="306"/>
      <c r="AB54" s="307">
        <f t="shared" si="3"/>
        <v>0</v>
      </c>
      <c r="AC54" s="307"/>
      <c r="AD54" s="307"/>
      <c r="AE54" s="307"/>
      <c r="AF54" s="307"/>
      <c r="AG54" s="308"/>
      <c r="AK54" s="9"/>
    </row>
    <row r="55" spans="1:37" ht="33" hidden="1" customHeight="1">
      <c r="A55" s="298">
        <v>15</v>
      </c>
      <c r="B55" s="278"/>
      <c r="C55" s="299"/>
      <c r="D55" s="399"/>
      <c r="E55" s="399"/>
      <c r="F55" s="399"/>
      <c r="G55" s="399"/>
      <c r="H55" s="399"/>
      <c r="I55" s="399"/>
      <c r="J55" s="399"/>
      <c r="K55" s="399"/>
      <c r="L55" s="400"/>
      <c r="M55" s="299"/>
      <c r="N55" s="300"/>
      <c r="O55" s="300"/>
      <c r="P55" s="301"/>
      <c r="Q55" s="241"/>
      <c r="R55" s="241"/>
      <c r="S55" s="305"/>
      <c r="T55" s="306"/>
      <c r="U55" s="306"/>
      <c r="V55" s="306"/>
      <c r="W55" s="305"/>
      <c r="X55" s="306"/>
      <c r="Y55" s="306"/>
      <c r="Z55" s="306"/>
      <c r="AA55" s="306"/>
      <c r="AB55" s="307">
        <f t="shared" si="3"/>
        <v>0</v>
      </c>
      <c r="AC55" s="307"/>
      <c r="AD55" s="307"/>
      <c r="AE55" s="307"/>
      <c r="AF55" s="307"/>
      <c r="AG55" s="308"/>
      <c r="AK55" s="9"/>
    </row>
    <row r="56" spans="1:37" ht="33" hidden="1" customHeight="1">
      <c r="A56" s="298">
        <v>16</v>
      </c>
      <c r="B56" s="278"/>
      <c r="C56" s="401"/>
      <c r="D56" s="399"/>
      <c r="E56" s="399"/>
      <c r="F56" s="399"/>
      <c r="G56" s="399"/>
      <c r="H56" s="399"/>
      <c r="I56" s="399"/>
      <c r="J56" s="399"/>
      <c r="K56" s="399"/>
      <c r="L56" s="400"/>
      <c r="M56" s="299"/>
      <c r="N56" s="300"/>
      <c r="O56" s="300"/>
      <c r="P56" s="301"/>
      <c r="Q56" s="241"/>
      <c r="R56" s="241"/>
      <c r="S56" s="305"/>
      <c r="T56" s="306"/>
      <c r="U56" s="306"/>
      <c r="V56" s="306"/>
      <c r="W56" s="305"/>
      <c r="X56" s="306"/>
      <c r="Y56" s="306"/>
      <c r="Z56" s="306"/>
      <c r="AA56" s="306"/>
      <c r="AB56" s="307">
        <f t="shared" si="3"/>
        <v>0</v>
      </c>
      <c r="AC56" s="307"/>
      <c r="AD56" s="307"/>
      <c r="AE56" s="307"/>
      <c r="AF56" s="307"/>
      <c r="AG56" s="308"/>
      <c r="AK56" s="9" t="s">
        <v>146</v>
      </c>
    </row>
    <row r="57" spans="1:37" ht="33" hidden="1" customHeight="1">
      <c r="A57" s="298">
        <v>17</v>
      </c>
      <c r="B57" s="278"/>
      <c r="C57" s="401"/>
      <c r="D57" s="399"/>
      <c r="E57" s="399"/>
      <c r="F57" s="399"/>
      <c r="G57" s="399"/>
      <c r="H57" s="399"/>
      <c r="I57" s="399"/>
      <c r="J57" s="399"/>
      <c r="K57" s="399"/>
      <c r="L57" s="400"/>
      <c r="M57" s="299"/>
      <c r="N57" s="300"/>
      <c r="O57" s="300"/>
      <c r="P57" s="301"/>
      <c r="Q57" s="241"/>
      <c r="R57" s="241"/>
      <c r="S57" s="305"/>
      <c r="T57" s="306"/>
      <c r="U57" s="306"/>
      <c r="V57" s="306"/>
      <c r="W57" s="305"/>
      <c r="X57" s="306"/>
      <c r="Y57" s="306"/>
      <c r="Z57" s="306"/>
      <c r="AA57" s="306"/>
      <c r="AB57" s="307">
        <f t="shared" si="3"/>
        <v>0</v>
      </c>
      <c r="AC57" s="307"/>
      <c r="AD57" s="307"/>
      <c r="AE57" s="307"/>
      <c r="AF57" s="307"/>
      <c r="AG57" s="308"/>
      <c r="AK57" s="9" t="s">
        <v>148</v>
      </c>
    </row>
    <row r="58" spans="1:37" ht="33" hidden="1" customHeight="1">
      <c r="A58" s="298">
        <v>18</v>
      </c>
      <c r="B58" s="278"/>
      <c r="C58" s="401"/>
      <c r="D58" s="399"/>
      <c r="E58" s="399"/>
      <c r="F58" s="399"/>
      <c r="G58" s="399"/>
      <c r="H58" s="399"/>
      <c r="I58" s="399"/>
      <c r="J58" s="399"/>
      <c r="K58" s="399"/>
      <c r="L58" s="400"/>
      <c r="M58" s="299"/>
      <c r="N58" s="300"/>
      <c r="O58" s="300"/>
      <c r="P58" s="301"/>
      <c r="Q58" s="241"/>
      <c r="R58" s="241"/>
      <c r="S58" s="305"/>
      <c r="T58" s="306"/>
      <c r="U58" s="306"/>
      <c r="V58" s="306"/>
      <c r="W58" s="305"/>
      <c r="X58" s="306"/>
      <c r="Y58" s="306"/>
      <c r="Z58" s="306"/>
      <c r="AA58" s="306"/>
      <c r="AB58" s="307">
        <f t="shared" si="3"/>
        <v>0</v>
      </c>
      <c r="AC58" s="307"/>
      <c r="AD58" s="307"/>
      <c r="AE58" s="307"/>
      <c r="AF58" s="307"/>
      <c r="AG58" s="308"/>
      <c r="AK58" s="9" t="s">
        <v>150</v>
      </c>
    </row>
    <row r="59" spans="1:37" ht="33" hidden="1" customHeight="1">
      <c r="A59" s="298">
        <v>19</v>
      </c>
      <c r="B59" s="278"/>
      <c r="C59" s="401"/>
      <c r="D59" s="399"/>
      <c r="E59" s="399"/>
      <c r="F59" s="399"/>
      <c r="G59" s="399"/>
      <c r="H59" s="399"/>
      <c r="I59" s="399"/>
      <c r="J59" s="399"/>
      <c r="K59" s="399"/>
      <c r="L59" s="400"/>
      <c r="M59" s="299"/>
      <c r="N59" s="300"/>
      <c r="O59" s="300"/>
      <c r="P59" s="301"/>
      <c r="Q59" s="241"/>
      <c r="R59" s="241"/>
      <c r="S59" s="305"/>
      <c r="T59" s="306"/>
      <c r="U59" s="306"/>
      <c r="V59" s="306"/>
      <c r="W59" s="305"/>
      <c r="X59" s="306"/>
      <c r="Y59" s="306"/>
      <c r="Z59" s="306"/>
      <c r="AA59" s="306"/>
      <c r="AB59" s="307">
        <f t="shared" si="3"/>
        <v>0</v>
      </c>
      <c r="AC59" s="307"/>
      <c r="AD59" s="307"/>
      <c r="AE59" s="307"/>
      <c r="AF59" s="307"/>
      <c r="AG59" s="308"/>
      <c r="AK59" s="9" t="s">
        <v>152</v>
      </c>
    </row>
    <row r="60" spans="1:37" ht="33" hidden="1" customHeight="1">
      <c r="A60" s="298">
        <v>20</v>
      </c>
      <c r="B60" s="278"/>
      <c r="C60" s="401"/>
      <c r="D60" s="399"/>
      <c r="E60" s="399"/>
      <c r="F60" s="399"/>
      <c r="G60" s="399"/>
      <c r="H60" s="399"/>
      <c r="I60" s="399"/>
      <c r="J60" s="399"/>
      <c r="K60" s="399"/>
      <c r="L60" s="400"/>
      <c r="M60" s="299"/>
      <c r="N60" s="300"/>
      <c r="O60" s="300"/>
      <c r="P60" s="301"/>
      <c r="Q60" s="241"/>
      <c r="R60" s="241"/>
      <c r="S60" s="305"/>
      <c r="T60" s="306"/>
      <c r="U60" s="306"/>
      <c r="V60" s="306"/>
      <c r="W60" s="305"/>
      <c r="X60" s="306"/>
      <c r="Y60" s="306"/>
      <c r="Z60" s="306"/>
      <c r="AA60" s="306"/>
      <c r="AB60" s="307">
        <f t="shared" si="3"/>
        <v>0</v>
      </c>
      <c r="AC60" s="307"/>
      <c r="AD60" s="307"/>
      <c r="AE60" s="307"/>
      <c r="AF60" s="307"/>
      <c r="AG60" s="308"/>
      <c r="AK60" s="9" t="s">
        <v>154</v>
      </c>
    </row>
    <row r="61" spans="1:37" ht="28.5" hidden="1" thickBot="1">
      <c r="A61" s="380" t="s">
        <v>319</v>
      </c>
      <c r="B61" s="381"/>
      <c r="C61" s="381"/>
      <c r="D61" s="381"/>
      <c r="E61" s="381"/>
      <c r="F61" s="381"/>
      <c r="G61" s="381"/>
      <c r="H61" s="381"/>
      <c r="I61" s="381"/>
      <c r="J61" s="381"/>
      <c r="K61" s="381"/>
      <c r="L61" s="381"/>
      <c r="M61" s="381"/>
      <c r="N61" s="381"/>
      <c r="O61" s="381"/>
      <c r="P61" s="381"/>
      <c r="Q61" s="381"/>
      <c r="R61" s="382">
        <f>SUM(AB41:AG60)</f>
        <v>0</v>
      </c>
      <c r="S61" s="383"/>
      <c r="T61" s="383"/>
      <c r="U61" s="383"/>
      <c r="V61" s="383"/>
      <c r="W61" s="383"/>
      <c r="X61" s="383"/>
      <c r="Y61" s="383"/>
      <c r="Z61" s="383"/>
      <c r="AA61" s="383"/>
      <c r="AB61" s="383"/>
      <c r="AC61" s="383"/>
      <c r="AD61" s="383"/>
      <c r="AE61" s="383"/>
      <c r="AF61" s="383"/>
      <c r="AG61" s="384"/>
      <c r="AK61" s="9" t="s">
        <v>157</v>
      </c>
    </row>
    <row r="62" spans="1:37">
      <c r="AK62" s="9" t="s">
        <v>159</v>
      </c>
    </row>
    <row r="63" spans="1:37">
      <c r="AK63" s="9" t="s">
        <v>161</v>
      </c>
    </row>
    <row r="64" spans="1:37">
      <c r="AK64" s="9" t="s">
        <v>162</v>
      </c>
    </row>
    <row r="65" spans="37:37">
      <c r="AK65" s="9" t="s">
        <v>163</v>
      </c>
    </row>
    <row r="66" spans="37:37">
      <c r="AK66" s="9" t="s">
        <v>164</v>
      </c>
    </row>
    <row r="67" spans="37:37">
      <c r="AK67" s="9" t="s">
        <v>165</v>
      </c>
    </row>
    <row r="68" spans="37:37">
      <c r="AK68" s="9" t="s">
        <v>166</v>
      </c>
    </row>
    <row r="69" spans="37:37">
      <c r="AK69" s="9" t="s">
        <v>167</v>
      </c>
    </row>
    <row r="70" spans="37:37">
      <c r="AK70" s="9" t="s">
        <v>170</v>
      </c>
    </row>
    <row r="71" spans="37:37">
      <c r="AK71" s="9" t="s">
        <v>171</v>
      </c>
    </row>
    <row r="72" spans="37:37">
      <c r="AK72" s="9" t="s">
        <v>172</v>
      </c>
    </row>
    <row r="73" spans="37:37">
      <c r="AK73" s="9" t="s">
        <v>173</v>
      </c>
    </row>
    <row r="74" spans="37:37">
      <c r="AK74" s="9" t="s">
        <v>174</v>
      </c>
    </row>
    <row r="75" spans="37:37">
      <c r="AK75" s="9" t="s">
        <v>176</v>
      </c>
    </row>
    <row r="76" spans="37:37">
      <c r="AK76" s="9" t="s">
        <v>177</v>
      </c>
    </row>
    <row r="77" spans="37:37">
      <c r="AK77" s="9" t="s">
        <v>180</v>
      </c>
    </row>
    <row r="78" spans="37:37">
      <c r="AK78" s="9" t="s">
        <v>183</v>
      </c>
    </row>
    <row r="79" spans="37:37">
      <c r="AK79" s="9" t="s">
        <v>185</v>
      </c>
    </row>
    <row r="80" spans="37:37">
      <c r="AK80" s="9" t="s">
        <v>186</v>
      </c>
    </row>
    <row r="81" spans="37:37">
      <c r="AK81" s="9" t="s">
        <v>188</v>
      </c>
    </row>
    <row r="82" spans="37:37">
      <c r="AK82" s="9" t="s">
        <v>193</v>
      </c>
    </row>
    <row r="83" spans="37:37">
      <c r="AK83" s="9" t="s">
        <v>215</v>
      </c>
    </row>
    <row r="84" spans="37:37">
      <c r="AK84" s="9" t="s">
        <v>223</v>
      </c>
    </row>
    <row r="85" spans="37:37">
      <c r="AK85" s="9" t="s">
        <v>224</v>
      </c>
    </row>
    <row r="86" spans="37:37">
      <c r="AK86" s="9" t="s">
        <v>230</v>
      </c>
    </row>
    <row r="87" spans="37:37">
      <c r="AK87" s="9" t="s">
        <v>238</v>
      </c>
    </row>
    <row r="88" spans="37:37">
      <c r="AK88" s="9" t="s">
        <v>243</v>
      </c>
    </row>
    <row r="89" spans="37:37">
      <c r="AK89" s="9" t="s">
        <v>245</v>
      </c>
    </row>
    <row r="90" spans="37:37">
      <c r="AK90" s="9" t="s">
        <v>246</v>
      </c>
    </row>
    <row r="91" spans="37:37">
      <c r="AK91" s="9" t="s">
        <v>261</v>
      </c>
    </row>
    <row r="92" spans="37:37" ht="57">
      <c r="AK92" s="19" t="s">
        <v>279</v>
      </c>
    </row>
    <row r="93" spans="37:37">
      <c r="AK93" s="9" t="s">
        <v>263</v>
      </c>
    </row>
    <row r="94" spans="37:37">
      <c r="AK94" s="9" t="s">
        <v>264</v>
      </c>
    </row>
    <row r="95" spans="37:37">
      <c r="AK95" s="9" t="s">
        <v>265</v>
      </c>
    </row>
    <row r="96" spans="37:37">
      <c r="AK96" s="9" t="s">
        <v>266</v>
      </c>
    </row>
    <row r="97" spans="37:37">
      <c r="AK97" s="9" t="s">
        <v>267</v>
      </c>
    </row>
    <row r="98" spans="37:37">
      <c r="AK98" s="5"/>
    </row>
    <row r="99" spans="37:37">
      <c r="AK99" s="5"/>
    </row>
    <row r="100" spans="37:37">
      <c r="AK100" s="5"/>
    </row>
    <row r="101" spans="37:37">
      <c r="AK101" s="5"/>
    </row>
  </sheetData>
  <sheetProtection formatCells="0" formatColumns="0" formatRows="0" insertColumns="0" insertRows="0" deleteColumns="0" deleteRows="0"/>
  <dataConsolidate/>
  <mergeCells count="298">
    <mergeCell ref="C55:L55"/>
    <mergeCell ref="M55:P55"/>
    <mergeCell ref="Q55:R55"/>
    <mergeCell ref="S55:V55"/>
    <mergeCell ref="W55:AA55"/>
    <mergeCell ref="AB55:AG55"/>
    <mergeCell ref="A39:AG39"/>
    <mergeCell ref="C53:L53"/>
    <mergeCell ref="M53:P53"/>
    <mergeCell ref="Q53:R53"/>
    <mergeCell ref="S53:V53"/>
    <mergeCell ref="W53:AA53"/>
    <mergeCell ref="AB53:AG53"/>
    <mergeCell ref="C54:L54"/>
    <mergeCell ref="M54:P54"/>
    <mergeCell ref="Q54:R54"/>
    <mergeCell ref="S54:V54"/>
    <mergeCell ref="W54:AA54"/>
    <mergeCell ref="AB54:AG54"/>
    <mergeCell ref="C51:L51"/>
    <mergeCell ref="M51:P51"/>
    <mergeCell ref="Q51:R51"/>
    <mergeCell ref="S51:V51"/>
    <mergeCell ref="W51:AA51"/>
    <mergeCell ref="AB51:AG51"/>
    <mergeCell ref="C52:L52"/>
    <mergeCell ref="M52:P52"/>
    <mergeCell ref="Q52:R52"/>
    <mergeCell ref="S52:V52"/>
    <mergeCell ref="W52:AA52"/>
    <mergeCell ref="AB52:AG52"/>
    <mergeCell ref="C49:L49"/>
    <mergeCell ref="M49:P49"/>
    <mergeCell ref="Q49:R49"/>
    <mergeCell ref="S49:V49"/>
    <mergeCell ref="W49:AA49"/>
    <mergeCell ref="AB49:AG49"/>
    <mergeCell ref="C50:L50"/>
    <mergeCell ref="M50:P50"/>
    <mergeCell ref="Q50:R50"/>
    <mergeCell ref="S50:V50"/>
    <mergeCell ref="W50:AA50"/>
    <mergeCell ref="AB50:AG50"/>
    <mergeCell ref="C47:L47"/>
    <mergeCell ref="M47:P47"/>
    <mergeCell ref="Q47:R47"/>
    <mergeCell ref="S47:V47"/>
    <mergeCell ref="W47:AA47"/>
    <mergeCell ref="AB47:AG47"/>
    <mergeCell ref="C48:L48"/>
    <mergeCell ref="M48:P48"/>
    <mergeCell ref="Q48:R48"/>
    <mergeCell ref="S48:V48"/>
    <mergeCell ref="W48:AA48"/>
    <mergeCell ref="AB48:AG48"/>
    <mergeCell ref="C45:L45"/>
    <mergeCell ref="M45:P45"/>
    <mergeCell ref="Q45:R45"/>
    <mergeCell ref="S45:V45"/>
    <mergeCell ref="W45:AA45"/>
    <mergeCell ref="AB45:AG45"/>
    <mergeCell ref="C46:L46"/>
    <mergeCell ref="M46:P46"/>
    <mergeCell ref="Q46:R46"/>
    <mergeCell ref="S46:V46"/>
    <mergeCell ref="W46:AA46"/>
    <mergeCell ref="AB46:AG46"/>
    <mergeCell ref="C43:L43"/>
    <mergeCell ref="M43:P43"/>
    <mergeCell ref="Q43:R43"/>
    <mergeCell ref="S43:V43"/>
    <mergeCell ref="W43:AA43"/>
    <mergeCell ref="AB43:AG43"/>
    <mergeCell ref="C44:L44"/>
    <mergeCell ref="M44:P44"/>
    <mergeCell ref="Q44:R44"/>
    <mergeCell ref="S44:V44"/>
    <mergeCell ref="W44:AA44"/>
    <mergeCell ref="AB44:AG44"/>
    <mergeCell ref="A50:B50"/>
    <mergeCell ref="A51:B51"/>
    <mergeCell ref="A52:B52"/>
    <mergeCell ref="A53:B53"/>
    <mergeCell ref="A54:B54"/>
    <mergeCell ref="A55:B55"/>
    <mergeCell ref="A45:B45"/>
    <mergeCell ref="A46:B46"/>
    <mergeCell ref="A47:B47"/>
    <mergeCell ref="A48:B48"/>
    <mergeCell ref="A60:B60"/>
    <mergeCell ref="C60:L60"/>
    <mergeCell ref="M60:P60"/>
    <mergeCell ref="Q60:R60"/>
    <mergeCell ref="S60:V60"/>
    <mergeCell ref="W60:AA60"/>
    <mergeCell ref="AB60:AG60"/>
    <mergeCell ref="A61:Q61"/>
    <mergeCell ref="R61:AG61"/>
    <mergeCell ref="A58:B58"/>
    <mergeCell ref="C58:L58"/>
    <mergeCell ref="M58:P58"/>
    <mergeCell ref="Q58:R58"/>
    <mergeCell ref="S58:V58"/>
    <mergeCell ref="W58:AA58"/>
    <mergeCell ref="AB58:AG58"/>
    <mergeCell ref="A59:B59"/>
    <mergeCell ref="C59:L59"/>
    <mergeCell ref="M59:P59"/>
    <mergeCell ref="Q59:R59"/>
    <mergeCell ref="S59:V59"/>
    <mergeCell ref="W59:AA59"/>
    <mergeCell ref="AB59:AG59"/>
    <mergeCell ref="A56:B56"/>
    <mergeCell ref="C56:L56"/>
    <mergeCell ref="M56:P56"/>
    <mergeCell ref="Q56:R56"/>
    <mergeCell ref="S56:V56"/>
    <mergeCell ref="W56:AA56"/>
    <mergeCell ref="AB56:AG56"/>
    <mergeCell ref="A57:B57"/>
    <mergeCell ref="C57:L57"/>
    <mergeCell ref="M57:P57"/>
    <mergeCell ref="Q57:R57"/>
    <mergeCell ref="S57:V57"/>
    <mergeCell ref="W57:AA57"/>
    <mergeCell ref="AB57:AG57"/>
    <mergeCell ref="A40:B40"/>
    <mergeCell ref="C40:L40"/>
    <mergeCell ref="M40:P40"/>
    <mergeCell ref="Q40:R40"/>
    <mergeCell ref="S40:V40"/>
    <mergeCell ref="W40:AA40"/>
    <mergeCell ref="AB40:AG40"/>
    <mergeCell ref="A49:B49"/>
    <mergeCell ref="C41:L41"/>
    <mergeCell ref="M41:P41"/>
    <mergeCell ref="Q41:R41"/>
    <mergeCell ref="S41:V41"/>
    <mergeCell ref="W41:AA41"/>
    <mergeCell ref="AB41:AG41"/>
    <mergeCell ref="A41:B41"/>
    <mergeCell ref="A42:B42"/>
    <mergeCell ref="A43:B43"/>
    <mergeCell ref="A44:B44"/>
    <mergeCell ref="C42:L42"/>
    <mergeCell ref="M42:P42"/>
    <mergeCell ref="Q42:R42"/>
    <mergeCell ref="S42:V42"/>
    <mergeCell ref="W42:AA42"/>
    <mergeCell ref="AB42:AG42"/>
    <mergeCell ref="C20:L20"/>
    <mergeCell ref="M19:P19"/>
    <mergeCell ref="M20:P20"/>
    <mergeCell ref="A13:A15"/>
    <mergeCell ref="B13:H15"/>
    <mergeCell ref="A10:H10"/>
    <mergeCell ref="I10:P10"/>
    <mergeCell ref="A11:A12"/>
    <mergeCell ref="B11:H12"/>
    <mergeCell ref="A19:B19"/>
    <mergeCell ref="A20:B20"/>
    <mergeCell ref="A16:AG16"/>
    <mergeCell ref="I11:P11"/>
    <mergeCell ref="I12:P12"/>
    <mergeCell ref="I14:P14"/>
    <mergeCell ref="I15:P15"/>
    <mergeCell ref="A17:X17"/>
    <mergeCell ref="A18:X18"/>
    <mergeCell ref="Y17:AG17"/>
    <mergeCell ref="Y18:AG18"/>
    <mergeCell ref="A27:B27"/>
    <mergeCell ref="C27:L27"/>
    <mergeCell ref="M27:P27"/>
    <mergeCell ref="A28:B28"/>
    <mergeCell ref="S28:V28"/>
    <mergeCell ref="W28:AA28"/>
    <mergeCell ref="AB28:AG28"/>
    <mergeCell ref="C28:L28"/>
    <mergeCell ref="M28:P28"/>
    <mergeCell ref="Q28:R28"/>
    <mergeCell ref="A30:Q30"/>
    <mergeCell ref="R30:AG30"/>
    <mergeCell ref="Q29:R29"/>
    <mergeCell ref="S29:V29"/>
    <mergeCell ref="W29:AA29"/>
    <mergeCell ref="AB29:AG29"/>
    <mergeCell ref="A29:B29"/>
    <mergeCell ref="C29:L29"/>
    <mergeCell ref="M29:P29"/>
    <mergeCell ref="A34:H34"/>
    <mergeCell ref="A35:H38"/>
    <mergeCell ref="A32:P32"/>
    <mergeCell ref="Q32:AG32"/>
    <mergeCell ref="I34:P34"/>
    <mergeCell ref="I35:P38"/>
    <mergeCell ref="Q34:X34"/>
    <mergeCell ref="Q35:X38"/>
    <mergeCell ref="Y34:AG34"/>
    <mergeCell ref="Y35:AG38"/>
    <mergeCell ref="A33:D33"/>
    <mergeCell ref="E33:P33"/>
    <mergeCell ref="Q33:AG33"/>
    <mergeCell ref="A31:AG31"/>
    <mergeCell ref="W26:AA26"/>
    <mergeCell ref="AB26:AG26"/>
    <mergeCell ref="AB27:AG27"/>
    <mergeCell ref="Q27:R27"/>
    <mergeCell ref="S27:V27"/>
    <mergeCell ref="W27:AA27"/>
    <mergeCell ref="Q21:R21"/>
    <mergeCell ref="Q19:R19"/>
    <mergeCell ref="Q20:R20"/>
    <mergeCell ref="AB21:AG21"/>
    <mergeCell ref="S19:V19"/>
    <mergeCell ref="W19:AA19"/>
    <mergeCell ref="Q26:R26"/>
    <mergeCell ref="AB19:AG19"/>
    <mergeCell ref="S20:V20"/>
    <mergeCell ref="W20:AA20"/>
    <mergeCell ref="AB20:AG20"/>
    <mergeCell ref="S21:V21"/>
    <mergeCell ref="W21:AA21"/>
    <mergeCell ref="A21:B21"/>
    <mergeCell ref="C21:L21"/>
    <mergeCell ref="M21:P21"/>
    <mergeCell ref="M26:P26"/>
    <mergeCell ref="A26:B26"/>
    <mergeCell ref="C26:L26"/>
    <mergeCell ref="Q3:R4"/>
    <mergeCell ref="Q5:R6"/>
    <mergeCell ref="S5:T6"/>
    <mergeCell ref="I13:P13"/>
    <mergeCell ref="O3:P4"/>
    <mergeCell ref="A8:A9"/>
    <mergeCell ref="B8:AG9"/>
    <mergeCell ref="A7:C7"/>
    <mergeCell ref="D7:M7"/>
    <mergeCell ref="X7:AG7"/>
    <mergeCell ref="N7:W7"/>
    <mergeCell ref="Q10:X10"/>
    <mergeCell ref="Y10:AG10"/>
    <mergeCell ref="Q11:X15"/>
    <mergeCell ref="Y11:AG15"/>
    <mergeCell ref="AC3:AG4"/>
    <mergeCell ref="S26:V26"/>
    <mergeCell ref="A22:B22"/>
    <mergeCell ref="C22:L22"/>
    <mergeCell ref="M22:P22"/>
    <mergeCell ref="Q22:R22"/>
    <mergeCell ref="C19:L19"/>
    <mergeCell ref="A1:AG1"/>
    <mergeCell ref="AA2:AG2"/>
    <mergeCell ref="A6:H6"/>
    <mergeCell ref="I3:J6"/>
    <mergeCell ref="A3:H3"/>
    <mergeCell ref="U5:V6"/>
    <mergeCell ref="W5:X6"/>
    <mergeCell ref="Y5:Z6"/>
    <mergeCell ref="S3:T4"/>
    <mergeCell ref="U3:V4"/>
    <mergeCell ref="W3:X4"/>
    <mergeCell ref="Y3:Z4"/>
    <mergeCell ref="AA5:AG6"/>
    <mergeCell ref="A2:E2"/>
    <mergeCell ref="V2:Z2"/>
    <mergeCell ref="F2:U2"/>
    <mergeCell ref="AA3:AB4"/>
    <mergeCell ref="A4:H4"/>
    <mergeCell ref="A5:H5"/>
    <mergeCell ref="K3:L4"/>
    <mergeCell ref="M3:N4"/>
    <mergeCell ref="K5:L6"/>
    <mergeCell ref="M5:N6"/>
    <mergeCell ref="O5:P6"/>
    <mergeCell ref="S22:V22"/>
    <mergeCell ref="W22:AA22"/>
    <mergeCell ref="AB22:AG22"/>
    <mergeCell ref="A23:B23"/>
    <mergeCell ref="C23:L23"/>
    <mergeCell ref="M23:P23"/>
    <mergeCell ref="Q23:R23"/>
    <mergeCell ref="S23:V23"/>
    <mergeCell ref="W23:AA23"/>
    <mergeCell ref="AB23:AG23"/>
    <mergeCell ref="A24:B24"/>
    <mergeCell ref="C24:L24"/>
    <mergeCell ref="M24:P24"/>
    <mergeCell ref="Q24:R24"/>
    <mergeCell ref="S24:V24"/>
    <mergeCell ref="W24:AA24"/>
    <mergeCell ref="AB24:AG24"/>
    <mergeCell ref="A25:B25"/>
    <mergeCell ref="C25:L25"/>
    <mergeCell ref="M25:P25"/>
    <mergeCell ref="Q25:R25"/>
    <mergeCell ref="S25:V25"/>
    <mergeCell ref="W25:AA25"/>
    <mergeCell ref="AB25:AG25"/>
  </mergeCells>
  <phoneticPr fontId="3" type="noConversion"/>
  <dataValidations count="3">
    <dataValidation type="list" allowBlank="1" showInputMessage="1" sqref="D7:M7" xr:uid="{00000000-0002-0000-0300-000000000000}">
      <formula1>一級</formula1>
    </dataValidation>
    <dataValidation type="list" allowBlank="1" showInputMessage="1" sqref="X7:AG7" xr:uid="{00000000-0002-0000-0300-000001000000}">
      <formula1>INDIRECT($N$7,1)</formula1>
    </dataValidation>
    <dataValidation type="list" allowBlank="1" showInputMessage="1" sqref="N7:W7" xr:uid="{00000000-0002-0000-0300-000002000000}">
      <formula1>INDIRECT($D$7,1)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90"/>
  <sheetViews>
    <sheetView view="pageBreakPreview" zoomScaleSheetLayoutView="100" workbookViewId="0">
      <selection activeCell="K5" sqref="K5:Z6"/>
    </sheetView>
  </sheetViews>
  <sheetFormatPr defaultColWidth="2.625" defaultRowHeight="16.5"/>
  <cols>
    <col min="1" max="1" width="4.875" style="5" customWidth="1"/>
    <col min="2" max="2" width="2" style="5" customWidth="1"/>
    <col min="3" max="3" width="2.125" style="5" customWidth="1"/>
    <col min="4" max="32" width="2.625" style="5" customWidth="1"/>
    <col min="33" max="33" width="1.875" style="5" customWidth="1"/>
    <col min="34" max="34" width="35.875" style="5" customWidth="1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.75" thickBot="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34" t="s">
        <v>351</v>
      </c>
      <c r="AJ1" s="34" t="s">
        <v>281</v>
      </c>
      <c r="AK1" s="34" t="s">
        <v>282</v>
      </c>
      <c r="AL1" s="32" t="s">
        <v>373</v>
      </c>
    </row>
    <row r="2" spans="1:38" ht="30" customHeight="1" thickTop="1">
      <c r="A2" s="333" t="s">
        <v>352</v>
      </c>
      <c r="B2" s="416"/>
      <c r="C2" s="416"/>
      <c r="D2" s="416"/>
      <c r="E2" s="416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35" t="s">
        <v>283</v>
      </c>
      <c r="AJ2" s="36" t="s">
        <v>289</v>
      </c>
      <c r="AK2" s="37" t="s">
        <v>68</v>
      </c>
      <c r="AL2" s="32" t="s">
        <v>374</v>
      </c>
    </row>
    <row r="3" spans="1:38" ht="23.25" customHeight="1">
      <c r="A3" s="315" t="s">
        <v>1</v>
      </c>
      <c r="B3" s="414"/>
      <c r="C3" s="414"/>
      <c r="D3" s="414"/>
      <c r="E3" s="414"/>
      <c r="F3" s="414"/>
      <c r="G3" s="414"/>
      <c r="H3" s="414"/>
      <c r="I3" s="237" t="s">
        <v>5</v>
      </c>
      <c r="J3" s="241"/>
      <c r="K3" s="415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256"/>
      <c r="W3" s="256" t="s">
        <v>12</v>
      </c>
      <c r="X3" s="256"/>
      <c r="Y3" s="256" t="s">
        <v>13</v>
      </c>
      <c r="Z3" s="329"/>
      <c r="AA3" s="237" t="s">
        <v>468</v>
      </c>
      <c r="AB3" s="338"/>
      <c r="AC3" s="353"/>
      <c r="AD3" s="354"/>
      <c r="AE3" s="354"/>
      <c r="AF3" s="354"/>
      <c r="AG3" s="355"/>
      <c r="AI3" s="35" t="s">
        <v>284</v>
      </c>
      <c r="AJ3" s="36" t="s">
        <v>353</v>
      </c>
      <c r="AK3" s="37" t="s">
        <v>69</v>
      </c>
      <c r="AL3" s="32" t="s">
        <v>375</v>
      </c>
    </row>
    <row r="4" spans="1:38" ht="21.75" customHeight="1" thickBot="1">
      <c r="A4" s="417" t="s">
        <v>354</v>
      </c>
      <c r="B4" s="418"/>
      <c r="C4" s="418"/>
      <c r="D4" s="418"/>
      <c r="E4" s="418"/>
      <c r="F4" s="418"/>
      <c r="G4" s="418"/>
      <c r="H4" s="418"/>
      <c r="I4" s="241"/>
      <c r="J4" s="241"/>
      <c r="K4" s="415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35" t="s">
        <v>355</v>
      </c>
      <c r="AJ4" s="36" t="s">
        <v>356</v>
      </c>
      <c r="AK4" s="37" t="s">
        <v>72</v>
      </c>
      <c r="AL4" s="32" t="s">
        <v>376</v>
      </c>
    </row>
    <row r="5" spans="1:38" ht="16.5" customHeight="1" thickTop="1">
      <c r="A5" s="313" t="s">
        <v>357</v>
      </c>
      <c r="B5" s="419"/>
      <c r="C5" s="419"/>
      <c r="D5" s="419"/>
      <c r="E5" s="419"/>
      <c r="F5" s="419"/>
      <c r="G5" s="419"/>
      <c r="H5" s="419"/>
      <c r="I5" s="241"/>
      <c r="J5" s="252"/>
      <c r="K5" s="420" t="str">
        <f>IF(MOD(ROUNDDOWN($Q$36/10000000,0),10)=0,"-",MOD(ROUNDDOWN($Q$36/10000000,0),10))</f>
        <v>-</v>
      </c>
      <c r="L5" s="421"/>
      <c r="M5" s="421" t="str">
        <f>IF(AND($K$5="-",MOD(ROUNDDOWN($Q$36/1000000,0),10)=0),"-",MOD(ROUNDDOWN($Q$36/1000000,0),10))</f>
        <v>-</v>
      </c>
      <c r="N5" s="424"/>
      <c r="O5" s="317" t="str">
        <f>IF(AND($K$5="-",$M$5="-",MOD(ROUNDDOWN($Q$36/100000,0),10)=0),"-",MOD(ROUNDDOWN($Q$36/100000,0),10))</f>
        <v>-</v>
      </c>
      <c r="P5" s="318"/>
      <c r="Q5" s="321">
        <f>IF(AND($K$5="-",$M$5="-",$O$5="-",MOD(ROUNDDOWN($Q$36/10000,0),10)=0),"-",MOD(ROUNDDOWN($Q$36/10000,0),10))</f>
        <v>9</v>
      </c>
      <c r="R5" s="318"/>
      <c r="S5" s="321">
        <f>IF(AND($K$5="-",$M$5="-",$O$5="-",$Q$5="-",MOD(ROUNDDOWN($Q$36/1000,0),10)=0),"-",MOD(ROUNDDOWN($Q$36/1000,0),10))</f>
        <v>8</v>
      </c>
      <c r="T5" s="340"/>
      <c r="U5" s="317">
        <f>IF(AND($K$5="-",$M$5="-",$O$5="-",$Q$5="-",$S$5="-",MOD(ROUNDDOWN($Q$36/100,0),10)=0),"-",MOD(ROUNDDOWN($Q$36/100,0),10))</f>
        <v>0</v>
      </c>
      <c r="V5" s="318"/>
      <c r="W5" s="321">
        <f>IF(AND($K$5="-",$M$5="-",$O$5="-",$Q$5="-",$S$5="-",$U$5="-",MOD(ROUNDDOWN($Q$36/10,0),10)=0),"-",MOD(ROUNDDOWN($Q$36/10,0),10))</f>
        <v>5</v>
      </c>
      <c r="X5" s="318"/>
      <c r="Y5" s="323">
        <f>IF(AND($K$5="-",$M$5="-",$O$5="-",$Q$5="-",$S$5="-",$U$5="-",$W$5="-",MOD($Q$36,10)=0),"-",MOD($Q$36,10))</f>
        <v>6</v>
      </c>
      <c r="Z5" s="324"/>
      <c r="AA5" s="330" t="s">
        <v>466</v>
      </c>
      <c r="AB5" s="331"/>
      <c r="AC5" s="331"/>
      <c r="AD5" s="331"/>
      <c r="AE5" s="331"/>
      <c r="AF5" s="331"/>
      <c r="AG5" s="331"/>
      <c r="AI5" s="38" t="s">
        <v>358</v>
      </c>
      <c r="AJ5" s="36" t="s">
        <v>359</v>
      </c>
      <c r="AK5" s="37" t="s">
        <v>73</v>
      </c>
      <c r="AL5" s="32" t="s">
        <v>377</v>
      </c>
    </row>
    <row r="6" spans="1:38" ht="29.25" customHeight="1" thickBot="1">
      <c r="A6" s="312" t="s">
        <v>360</v>
      </c>
      <c r="B6" s="312"/>
      <c r="C6" s="312"/>
      <c r="D6" s="312"/>
      <c r="E6" s="312"/>
      <c r="F6" s="312"/>
      <c r="G6" s="312"/>
      <c r="H6" s="312"/>
      <c r="I6" s="412"/>
      <c r="J6" s="372"/>
      <c r="K6" s="422"/>
      <c r="L6" s="423"/>
      <c r="M6" s="423"/>
      <c r="N6" s="425"/>
      <c r="O6" s="319"/>
      <c r="P6" s="320"/>
      <c r="Q6" s="322"/>
      <c r="R6" s="320"/>
      <c r="S6" s="322"/>
      <c r="T6" s="341"/>
      <c r="U6" s="319"/>
      <c r="V6" s="320"/>
      <c r="W6" s="322"/>
      <c r="X6" s="320"/>
      <c r="Y6" s="325"/>
      <c r="Z6" s="326"/>
      <c r="AA6" s="332"/>
      <c r="AB6" s="331"/>
      <c r="AC6" s="331"/>
      <c r="AD6" s="331"/>
      <c r="AE6" s="331"/>
      <c r="AF6" s="331"/>
      <c r="AG6" s="331"/>
      <c r="AI6" s="35" t="s">
        <v>361</v>
      </c>
      <c r="AJ6" s="36" t="s">
        <v>362</v>
      </c>
      <c r="AK6" s="37" t="s">
        <v>74</v>
      </c>
      <c r="AL6" s="32" t="s">
        <v>378</v>
      </c>
    </row>
    <row r="7" spans="1:38" s="11" customFormat="1" ht="32.25" customHeight="1" thickTop="1">
      <c r="A7" s="243" t="s">
        <v>314</v>
      </c>
      <c r="B7" s="244"/>
      <c r="C7" s="245"/>
      <c r="D7" s="246" t="s">
        <v>442</v>
      </c>
      <c r="E7" s="247"/>
      <c r="F7" s="247"/>
      <c r="G7" s="247"/>
      <c r="H7" s="247"/>
      <c r="I7" s="247"/>
      <c r="J7" s="247"/>
      <c r="K7" s="247"/>
      <c r="L7" s="247"/>
      <c r="M7" s="248"/>
      <c r="N7" s="249" t="s">
        <v>29</v>
      </c>
      <c r="O7" s="249"/>
      <c r="P7" s="249"/>
      <c r="Q7" s="249"/>
      <c r="R7" s="249"/>
      <c r="S7" s="249"/>
      <c r="T7" s="249"/>
      <c r="U7" s="249"/>
      <c r="V7" s="249"/>
      <c r="W7" s="249"/>
      <c r="X7" s="249" t="s">
        <v>86</v>
      </c>
      <c r="Y7" s="250"/>
      <c r="Z7" s="250"/>
      <c r="AA7" s="251"/>
      <c r="AB7" s="251"/>
      <c r="AC7" s="251"/>
      <c r="AD7" s="251"/>
      <c r="AE7" s="251"/>
      <c r="AF7" s="251"/>
      <c r="AG7" s="251"/>
      <c r="AI7" s="29" t="s">
        <v>315</v>
      </c>
      <c r="AJ7" s="30" t="s">
        <v>316</v>
      </c>
      <c r="AK7" s="31" t="s">
        <v>75</v>
      </c>
      <c r="AL7" s="32" t="s">
        <v>379</v>
      </c>
    </row>
    <row r="8" spans="1:38" s="11" customFormat="1" ht="35.25" customHeight="1">
      <c r="A8" s="240" t="s">
        <v>363</v>
      </c>
      <c r="B8" s="344" t="s">
        <v>642</v>
      </c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29" t="s">
        <v>288</v>
      </c>
      <c r="AJ8" s="30" t="s">
        <v>294</v>
      </c>
      <c r="AK8" s="31" t="s">
        <v>76</v>
      </c>
      <c r="AL8" s="32" t="s">
        <v>380</v>
      </c>
    </row>
    <row r="9" spans="1:38" s="11" customFormat="1" ht="31.5" customHeight="1">
      <c r="A9" s="413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29" t="s">
        <v>317</v>
      </c>
      <c r="AJ9" s="30" t="s">
        <v>364</v>
      </c>
      <c r="AK9" s="31" t="s">
        <v>83</v>
      </c>
      <c r="AL9" s="32" t="s">
        <v>381</v>
      </c>
    </row>
    <row r="10" spans="1:38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241"/>
      <c r="AJ10" s="36" t="s">
        <v>296</v>
      </c>
      <c r="AK10" s="37" t="s">
        <v>84</v>
      </c>
      <c r="AL10" s="32" t="s">
        <v>382</v>
      </c>
    </row>
    <row r="11" spans="1:38" ht="16.5" customHeight="1">
      <c r="A11" s="256" t="s">
        <v>16</v>
      </c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  <c r="AC11" s="405"/>
      <c r="AD11" s="405"/>
      <c r="AE11" s="405"/>
      <c r="AF11" s="405"/>
      <c r="AG11" s="405"/>
      <c r="AJ11" s="36" t="s">
        <v>365</v>
      </c>
      <c r="AK11" s="37" t="s">
        <v>86</v>
      </c>
      <c r="AL11" s="32" t="s">
        <v>383</v>
      </c>
    </row>
    <row r="12" spans="1:38" ht="16.5" customHeight="1">
      <c r="A12" s="256"/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J12" s="36" t="s">
        <v>298</v>
      </c>
      <c r="AK12" s="37" t="s">
        <v>87</v>
      </c>
      <c r="AL12" s="32" t="s">
        <v>384</v>
      </c>
    </row>
    <row r="13" spans="1:38" ht="16.5" customHeight="1">
      <c r="A13" s="256" t="s">
        <v>17</v>
      </c>
      <c r="B13" s="405"/>
      <c r="C13" s="405"/>
      <c r="D13" s="405"/>
      <c r="E13" s="405"/>
      <c r="F13" s="405"/>
      <c r="G13" s="405"/>
      <c r="H13" s="405"/>
      <c r="I13" s="241" t="s">
        <v>366</v>
      </c>
      <c r="J13" s="241"/>
      <c r="K13" s="241"/>
      <c r="L13" s="241"/>
      <c r="M13" s="241"/>
      <c r="N13" s="241"/>
      <c r="O13" s="241"/>
      <c r="P13" s="241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J13" s="36" t="s">
        <v>299</v>
      </c>
      <c r="AK13" s="37" t="s">
        <v>88</v>
      </c>
      <c r="AL13" s="32" t="s">
        <v>385</v>
      </c>
    </row>
    <row r="14" spans="1:38">
      <c r="A14" s="241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J14" s="36" t="s">
        <v>300</v>
      </c>
      <c r="AK14" s="37" t="s">
        <v>91</v>
      </c>
      <c r="AL14" s="32" t="s">
        <v>386</v>
      </c>
    </row>
    <row r="15" spans="1:38">
      <c r="A15" s="241"/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J15" s="36" t="s">
        <v>301</v>
      </c>
      <c r="AK15" s="37" t="s">
        <v>97</v>
      </c>
      <c r="AL15" s="32" t="s">
        <v>387</v>
      </c>
    </row>
    <row r="16" spans="1:38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36" t="s">
        <v>302</v>
      </c>
      <c r="AK16" s="37" t="s">
        <v>100</v>
      </c>
      <c r="AL16" s="32" t="s">
        <v>388</v>
      </c>
    </row>
    <row r="17" spans="1:38" ht="25.5" customHeight="1">
      <c r="A17" s="271" t="s">
        <v>347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36" t="s">
        <v>303</v>
      </c>
      <c r="AK17" s="37" t="s">
        <v>102</v>
      </c>
      <c r="AL17" s="32" t="s">
        <v>389</v>
      </c>
    </row>
    <row r="18" spans="1:38" ht="19.5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36" t="s">
        <v>367</v>
      </c>
      <c r="AK18" s="37" t="s">
        <v>104</v>
      </c>
      <c r="AL18" s="32" t="s">
        <v>390</v>
      </c>
    </row>
    <row r="19" spans="1:38" ht="16.5" customHeight="1">
      <c r="A19" s="287" t="s">
        <v>368</v>
      </c>
      <c r="B19" s="241"/>
      <c r="C19" s="288" t="s">
        <v>644</v>
      </c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J19" s="40" t="s">
        <v>332</v>
      </c>
      <c r="AK19" s="41" t="s">
        <v>105</v>
      </c>
      <c r="AL19" s="32" t="s">
        <v>391</v>
      </c>
    </row>
    <row r="20" spans="1:38" ht="16.5" customHeight="1">
      <c r="A20" s="241"/>
      <c r="B20" s="241"/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  <c r="AE20" s="289"/>
      <c r="AF20" s="289"/>
      <c r="AG20" s="289"/>
      <c r="AJ20" s="36" t="s">
        <v>369</v>
      </c>
      <c r="AK20" s="37" t="s">
        <v>106</v>
      </c>
      <c r="AL20" s="32" t="s">
        <v>392</v>
      </c>
    </row>
    <row r="21" spans="1:38" ht="16.5" customHeight="1">
      <c r="A21" s="241"/>
      <c r="B21" s="241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J21" s="36" t="s">
        <v>306</v>
      </c>
      <c r="AK21" s="37" t="s">
        <v>107</v>
      </c>
      <c r="AL21" s="32" t="s">
        <v>393</v>
      </c>
    </row>
    <row r="22" spans="1:38" ht="16.5" customHeight="1">
      <c r="A22" s="241"/>
      <c r="B22" s="241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J22" s="36" t="s">
        <v>307</v>
      </c>
      <c r="AK22" s="37" t="s">
        <v>109</v>
      </c>
      <c r="AL22" s="32" t="s">
        <v>394</v>
      </c>
    </row>
    <row r="23" spans="1:38" ht="16.5" customHeight="1">
      <c r="A23" s="241"/>
      <c r="B23" s="241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J23" s="36" t="s">
        <v>308</v>
      </c>
      <c r="AK23" s="37" t="s">
        <v>110</v>
      </c>
      <c r="AL23" s="32" t="s">
        <v>395</v>
      </c>
    </row>
    <row r="24" spans="1:38" ht="16.5" customHeight="1">
      <c r="A24" s="241"/>
      <c r="B24" s="241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89"/>
      <c r="AJ24" s="36" t="s">
        <v>309</v>
      </c>
      <c r="AK24" s="37" t="s">
        <v>111</v>
      </c>
      <c r="AL24" s="32" t="s">
        <v>396</v>
      </c>
    </row>
    <row r="25" spans="1:38" ht="16.5" customHeight="1">
      <c r="A25" s="241"/>
      <c r="B25" s="241"/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J25" s="36" t="s">
        <v>310</v>
      </c>
      <c r="AK25" s="37" t="s">
        <v>112</v>
      </c>
      <c r="AL25" s="32" t="s">
        <v>397</v>
      </c>
    </row>
    <row r="26" spans="1:38" ht="16.5" customHeight="1">
      <c r="A26" s="241"/>
      <c r="B26" s="241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J26" s="36" t="s">
        <v>311</v>
      </c>
      <c r="AK26" s="37" t="s">
        <v>114</v>
      </c>
      <c r="AL26" s="32" t="s">
        <v>398</v>
      </c>
    </row>
    <row r="27" spans="1:38" ht="16.5" customHeight="1">
      <c r="A27" s="287" t="s">
        <v>350</v>
      </c>
      <c r="B27" s="241"/>
      <c r="C27" s="288" t="s">
        <v>643</v>
      </c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J27" s="36" t="s">
        <v>370</v>
      </c>
      <c r="AK27" s="37" t="s">
        <v>122</v>
      </c>
      <c r="AL27" s="32" t="s">
        <v>399</v>
      </c>
    </row>
    <row r="28" spans="1:38" ht="16.5" customHeight="1">
      <c r="A28" s="241"/>
      <c r="B28" s="241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J28" s="36" t="s">
        <v>312</v>
      </c>
      <c r="AK28" s="37" t="s">
        <v>123</v>
      </c>
      <c r="AL28" s="32" t="s">
        <v>400</v>
      </c>
    </row>
    <row r="29" spans="1:38" ht="16.5" customHeight="1">
      <c r="A29" s="241"/>
      <c r="B29" s="241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J29" s="36" t="s">
        <v>313</v>
      </c>
      <c r="AK29" s="37" t="s">
        <v>125</v>
      </c>
      <c r="AL29" s="32" t="s">
        <v>401</v>
      </c>
    </row>
    <row r="30" spans="1:38" ht="30.75" customHeight="1">
      <c r="A30" s="252" t="s">
        <v>494</v>
      </c>
      <c r="B30" s="277"/>
      <c r="C30" s="277"/>
      <c r="D30" s="278"/>
      <c r="E30" s="279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1"/>
      <c r="Q30" s="282" t="s">
        <v>495</v>
      </c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4"/>
      <c r="AH30" s="78"/>
      <c r="AJ30" s="74"/>
      <c r="AK30" s="37"/>
      <c r="AL30" s="32"/>
    </row>
    <row r="31" spans="1:38" s="73" customFormat="1" ht="19.5" customHeight="1">
      <c r="A31" s="410" t="s">
        <v>372</v>
      </c>
      <c r="B31" s="411"/>
      <c r="C31" s="411"/>
      <c r="D31" s="411"/>
      <c r="E31" s="411"/>
      <c r="F31" s="411"/>
      <c r="G31" s="411"/>
      <c r="H31" s="411"/>
      <c r="I31" s="411"/>
      <c r="J31" s="411"/>
      <c r="K31" s="411"/>
      <c r="L31" s="411"/>
      <c r="M31" s="411"/>
      <c r="N31" s="411"/>
      <c r="O31" s="411"/>
      <c r="P31" s="411"/>
      <c r="Q31" s="403">
        <v>98056</v>
      </c>
      <c r="R31" s="404"/>
      <c r="S31" s="404"/>
      <c r="T31" s="404"/>
      <c r="U31" s="404"/>
      <c r="V31" s="404"/>
      <c r="W31" s="404"/>
      <c r="X31" s="404"/>
      <c r="Y31" s="404"/>
      <c r="Z31" s="404"/>
      <c r="AA31" s="404"/>
      <c r="AB31" s="404"/>
      <c r="AC31" s="404"/>
      <c r="AD31" s="404"/>
      <c r="AE31" s="404"/>
      <c r="AF31" s="404"/>
      <c r="AG31" s="404"/>
      <c r="AI31" s="75"/>
      <c r="AJ31" s="75"/>
      <c r="AK31" s="76" t="s">
        <v>126</v>
      </c>
      <c r="AL31" s="77" t="s">
        <v>402</v>
      </c>
    </row>
    <row r="32" spans="1:38">
      <c r="A32" s="237" t="s">
        <v>439</v>
      </c>
      <c r="B32" s="331"/>
      <c r="C32" s="331"/>
      <c r="D32" s="331"/>
      <c r="E32" s="241" t="s">
        <v>441</v>
      </c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287" t="s">
        <v>22</v>
      </c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1"/>
      <c r="AG32" s="331"/>
      <c r="AK32" s="37"/>
      <c r="AL32" s="32"/>
    </row>
    <row r="33" spans="1:38" ht="16.5" customHeight="1">
      <c r="A33" s="331"/>
      <c r="B33" s="331"/>
      <c r="C33" s="331"/>
      <c r="D33" s="331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408"/>
      <c r="R33" s="409"/>
      <c r="S33" s="409"/>
      <c r="T33" s="409"/>
      <c r="U33" s="409"/>
      <c r="V33" s="409"/>
      <c r="W33" s="409"/>
      <c r="X33" s="409"/>
      <c r="Y33" s="409"/>
      <c r="Z33" s="409"/>
      <c r="AA33" s="409"/>
      <c r="AB33" s="409"/>
      <c r="AC33" s="409"/>
      <c r="AD33" s="409"/>
      <c r="AE33" s="409"/>
      <c r="AF33" s="409"/>
      <c r="AG33" s="409"/>
      <c r="AK33" s="37" t="s">
        <v>127</v>
      </c>
      <c r="AL33" s="32" t="s">
        <v>403</v>
      </c>
    </row>
    <row r="34" spans="1:38" ht="16.5" customHeight="1">
      <c r="A34" s="331"/>
      <c r="B34" s="331"/>
      <c r="C34" s="331"/>
      <c r="D34" s="331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408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9"/>
      <c r="AD34" s="409"/>
      <c r="AE34" s="409"/>
      <c r="AF34" s="409"/>
      <c r="AG34" s="409"/>
      <c r="AK34" s="37"/>
      <c r="AL34" s="32" t="s">
        <v>404</v>
      </c>
    </row>
    <row r="35" spans="1:38" ht="16.5" customHeight="1">
      <c r="A35" s="331"/>
      <c r="B35" s="331"/>
      <c r="C35" s="331"/>
      <c r="D35" s="331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408"/>
      <c r="R35" s="409"/>
      <c r="S35" s="409"/>
      <c r="T35" s="409"/>
      <c r="U35" s="409"/>
      <c r="V35" s="409"/>
      <c r="W35" s="409"/>
      <c r="X35" s="409"/>
      <c r="Y35" s="409"/>
      <c r="Z35" s="409"/>
      <c r="AA35" s="409"/>
      <c r="AB35" s="409"/>
      <c r="AC35" s="409"/>
      <c r="AD35" s="409"/>
      <c r="AE35" s="409"/>
      <c r="AF35" s="409"/>
      <c r="AG35" s="409"/>
      <c r="AK35" s="37"/>
      <c r="AL35" s="32" t="s">
        <v>405</v>
      </c>
    </row>
    <row r="36" spans="1:38">
      <c r="A36" s="241" t="s">
        <v>371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406">
        <f>SUM(Q31,Q33:AG35)</f>
        <v>98056</v>
      </c>
      <c r="R36" s="407"/>
      <c r="S36" s="407"/>
      <c r="T36" s="407"/>
      <c r="U36" s="407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  <c r="AG36" s="407"/>
      <c r="AK36" s="37" t="s">
        <v>128</v>
      </c>
      <c r="AL36" s="32" t="s">
        <v>406</v>
      </c>
    </row>
    <row r="37" spans="1:38" ht="16.5" customHeight="1">
      <c r="A37" s="241" t="s">
        <v>348</v>
      </c>
      <c r="B37" s="241"/>
      <c r="C37" s="241"/>
      <c r="D37" s="241"/>
      <c r="E37" s="241"/>
      <c r="F37" s="241"/>
      <c r="G37" s="241"/>
      <c r="H37" s="241"/>
      <c r="I37" s="252" t="s">
        <v>440</v>
      </c>
      <c r="J37" s="253"/>
      <c r="K37" s="253"/>
      <c r="L37" s="253"/>
      <c r="M37" s="399"/>
      <c r="N37" s="399"/>
      <c r="O37" s="399"/>
      <c r="P37" s="400"/>
      <c r="Q37" s="241" t="s">
        <v>19</v>
      </c>
      <c r="R37" s="241"/>
      <c r="S37" s="241"/>
      <c r="T37" s="241"/>
      <c r="U37" s="241"/>
      <c r="V37" s="241"/>
      <c r="W37" s="241"/>
      <c r="X37" s="241"/>
      <c r="Y37" s="241" t="s">
        <v>349</v>
      </c>
      <c r="Z37" s="241"/>
      <c r="AA37" s="241"/>
      <c r="AB37" s="241"/>
      <c r="AC37" s="241"/>
      <c r="AD37" s="241"/>
      <c r="AE37" s="241"/>
      <c r="AF37" s="241"/>
      <c r="AG37" s="241"/>
      <c r="AK37" s="37" t="s">
        <v>131</v>
      </c>
      <c r="AL37" s="32" t="s">
        <v>407</v>
      </c>
    </row>
    <row r="38" spans="1:38" ht="16.5" customHeight="1">
      <c r="A38" s="256"/>
      <c r="B38" s="241"/>
      <c r="C38" s="241"/>
      <c r="D38" s="241"/>
      <c r="E38" s="241"/>
      <c r="F38" s="241"/>
      <c r="G38" s="241"/>
      <c r="H38" s="241"/>
      <c r="I38" s="256"/>
      <c r="J38" s="241"/>
      <c r="K38" s="241"/>
      <c r="L38" s="241"/>
      <c r="M38" s="241"/>
      <c r="N38" s="241"/>
      <c r="O38" s="241"/>
      <c r="P38" s="241"/>
      <c r="Q38" s="256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K38" s="37" t="s">
        <v>133</v>
      </c>
      <c r="AL38" s="32" t="s">
        <v>408</v>
      </c>
    </row>
    <row r="39" spans="1:38" ht="14.25" customHeight="1">
      <c r="A39" s="24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K39" s="37" t="s">
        <v>134</v>
      </c>
      <c r="AL39" s="32" t="s">
        <v>409</v>
      </c>
    </row>
    <row r="40" spans="1:38" ht="15.75" customHeight="1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K40" s="37" t="s">
        <v>135</v>
      </c>
      <c r="AL40" s="32" t="s">
        <v>410</v>
      </c>
    </row>
    <row r="41" spans="1:38" ht="15.75" customHeight="1">
      <c r="A41" s="241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K41" s="37" t="s">
        <v>136</v>
      </c>
      <c r="AL41" s="32" t="s">
        <v>411</v>
      </c>
    </row>
    <row r="42" spans="1:38" ht="16.5" customHeight="1">
      <c r="AK42" s="37" t="s">
        <v>138</v>
      </c>
      <c r="AL42" s="32" t="s">
        <v>412</v>
      </c>
    </row>
    <row r="43" spans="1:38">
      <c r="AK43" s="37" t="s">
        <v>139</v>
      </c>
      <c r="AL43" s="32" t="s">
        <v>413</v>
      </c>
    </row>
    <row r="44" spans="1:38">
      <c r="AK44" s="37" t="s">
        <v>145</v>
      </c>
      <c r="AL44" s="32" t="s">
        <v>414</v>
      </c>
    </row>
    <row r="45" spans="1:38">
      <c r="AK45" s="37" t="s">
        <v>146</v>
      </c>
      <c r="AL45" s="32" t="s">
        <v>415</v>
      </c>
    </row>
    <row r="46" spans="1:38">
      <c r="AK46" s="37" t="s">
        <v>148</v>
      </c>
      <c r="AL46" s="44" t="s">
        <v>416</v>
      </c>
    </row>
    <row r="47" spans="1:38">
      <c r="AK47" s="37" t="s">
        <v>150</v>
      </c>
      <c r="AL47" s="32" t="s">
        <v>417</v>
      </c>
    </row>
    <row r="48" spans="1:38">
      <c r="AK48" s="37" t="s">
        <v>152</v>
      </c>
      <c r="AL48" s="32" t="s">
        <v>418</v>
      </c>
    </row>
    <row r="49" spans="37:38">
      <c r="AK49" s="37" t="s">
        <v>154</v>
      </c>
      <c r="AL49" s="32" t="s">
        <v>419</v>
      </c>
    </row>
    <row r="50" spans="37:38">
      <c r="AK50" s="37" t="s">
        <v>157</v>
      </c>
      <c r="AL50" s="32" t="s">
        <v>420</v>
      </c>
    </row>
    <row r="51" spans="37:38">
      <c r="AK51" s="37" t="s">
        <v>159</v>
      </c>
      <c r="AL51" s="32" t="s">
        <v>421</v>
      </c>
    </row>
    <row r="52" spans="37:38">
      <c r="AK52" s="37" t="s">
        <v>161</v>
      </c>
      <c r="AL52" s="32" t="s">
        <v>422</v>
      </c>
    </row>
    <row r="53" spans="37:38">
      <c r="AK53" s="37" t="s">
        <v>162</v>
      </c>
      <c r="AL53" s="32" t="s">
        <v>423</v>
      </c>
    </row>
    <row r="54" spans="37:38">
      <c r="AK54" s="37" t="s">
        <v>163</v>
      </c>
      <c r="AL54" s="32" t="s">
        <v>424</v>
      </c>
    </row>
    <row r="55" spans="37:38">
      <c r="AK55" s="37" t="s">
        <v>164</v>
      </c>
      <c r="AL55" s="32" t="s">
        <v>425</v>
      </c>
    </row>
    <row r="56" spans="37:38">
      <c r="AK56" s="37" t="s">
        <v>165</v>
      </c>
      <c r="AL56" s="32" t="s">
        <v>426</v>
      </c>
    </row>
    <row r="57" spans="37:38">
      <c r="AK57" s="37" t="s">
        <v>166</v>
      </c>
      <c r="AL57" s="32" t="s">
        <v>427</v>
      </c>
    </row>
    <row r="58" spans="37:38">
      <c r="AK58" s="37" t="s">
        <v>167</v>
      </c>
      <c r="AL58" s="32" t="s">
        <v>428</v>
      </c>
    </row>
    <row r="59" spans="37:38">
      <c r="AK59" s="37" t="s">
        <v>170</v>
      </c>
      <c r="AL59" s="32" t="s">
        <v>429</v>
      </c>
    </row>
    <row r="60" spans="37:38">
      <c r="AK60" s="37" t="s">
        <v>171</v>
      </c>
      <c r="AL60" s="32" t="s">
        <v>430</v>
      </c>
    </row>
    <row r="61" spans="37:38">
      <c r="AK61" s="37" t="s">
        <v>172</v>
      </c>
      <c r="AL61" s="32" t="s">
        <v>431</v>
      </c>
    </row>
    <row r="62" spans="37:38">
      <c r="AK62" s="37" t="s">
        <v>173</v>
      </c>
      <c r="AL62" s="32" t="s">
        <v>432</v>
      </c>
    </row>
    <row r="63" spans="37:38">
      <c r="AK63" s="37" t="s">
        <v>174</v>
      </c>
      <c r="AL63" s="32" t="s">
        <v>433</v>
      </c>
    </row>
    <row r="64" spans="37:38">
      <c r="AK64" s="37" t="s">
        <v>176</v>
      </c>
      <c r="AL64" s="32" t="s">
        <v>434</v>
      </c>
    </row>
    <row r="65" spans="37:38">
      <c r="AK65" s="37" t="s">
        <v>177</v>
      </c>
      <c r="AL65" s="32" t="s">
        <v>435</v>
      </c>
    </row>
    <row r="66" spans="37:38">
      <c r="AK66" s="37" t="s">
        <v>180</v>
      </c>
      <c r="AL66" s="32" t="s">
        <v>436</v>
      </c>
    </row>
    <row r="67" spans="37:38">
      <c r="AK67" s="37" t="s">
        <v>183</v>
      </c>
      <c r="AL67" s="32" t="s">
        <v>437</v>
      </c>
    </row>
    <row r="68" spans="37:38">
      <c r="AK68" s="37" t="s">
        <v>185</v>
      </c>
      <c r="AL68" s="32" t="s">
        <v>438</v>
      </c>
    </row>
    <row r="69" spans="37:38">
      <c r="AK69" s="37" t="s">
        <v>186</v>
      </c>
    </row>
    <row r="70" spans="37:38">
      <c r="AK70" s="37" t="s">
        <v>188</v>
      </c>
    </row>
    <row r="71" spans="37:38">
      <c r="AK71" s="37" t="s">
        <v>193</v>
      </c>
    </row>
    <row r="72" spans="37:38">
      <c r="AK72" s="37" t="s">
        <v>215</v>
      </c>
    </row>
    <row r="73" spans="37:38">
      <c r="AK73" s="37" t="s">
        <v>223</v>
      </c>
    </row>
    <row r="74" spans="37:38">
      <c r="AK74" s="37" t="s">
        <v>224</v>
      </c>
    </row>
    <row r="75" spans="37:38">
      <c r="AK75" s="37" t="s">
        <v>230</v>
      </c>
    </row>
    <row r="76" spans="37:38">
      <c r="AK76" s="37" t="s">
        <v>238</v>
      </c>
    </row>
    <row r="77" spans="37:38">
      <c r="AK77" s="37" t="s">
        <v>243</v>
      </c>
    </row>
    <row r="78" spans="37:38">
      <c r="AK78" s="37" t="s">
        <v>245</v>
      </c>
    </row>
    <row r="79" spans="37:38">
      <c r="AK79" s="37" t="s">
        <v>246</v>
      </c>
    </row>
    <row r="80" spans="37:38">
      <c r="AK80" s="37" t="s">
        <v>261</v>
      </c>
    </row>
    <row r="81" spans="37:37" ht="57">
      <c r="AK81" s="42" t="s">
        <v>279</v>
      </c>
    </row>
    <row r="82" spans="37:37">
      <c r="AK82" s="37" t="s">
        <v>263</v>
      </c>
    </row>
    <row r="83" spans="37:37">
      <c r="AK83" s="37" t="s">
        <v>264</v>
      </c>
    </row>
    <row r="84" spans="37:37">
      <c r="AK84" s="37" t="s">
        <v>265</v>
      </c>
    </row>
    <row r="85" spans="37:37">
      <c r="AK85" s="37" t="s">
        <v>266</v>
      </c>
    </row>
    <row r="86" spans="37:37">
      <c r="AK86" s="37" t="s">
        <v>267</v>
      </c>
    </row>
    <row r="87" spans="37:37">
      <c r="AK87" s="5"/>
    </row>
    <row r="88" spans="37:37">
      <c r="AK88" s="5"/>
    </row>
    <row r="89" spans="37:37">
      <c r="AK89" s="5"/>
    </row>
    <row r="90" spans="37:37">
      <c r="AK90" s="5"/>
    </row>
  </sheetData>
  <sheetProtection sheet="1" scenarios="1" formatCells="0" formatColumns="0" formatRows="0" insertColumns="0" insertRows="0" deleteColumns="0" deleteRows="0"/>
  <mergeCells count="80">
    <mergeCell ref="A1:AG1"/>
    <mergeCell ref="A2:E2"/>
    <mergeCell ref="AA2:AG2"/>
    <mergeCell ref="AA5:AG6"/>
    <mergeCell ref="A4:H4"/>
    <mergeCell ref="O3:P4"/>
    <mergeCell ref="Q3:R4"/>
    <mergeCell ref="S3:T4"/>
    <mergeCell ref="Y3:Z4"/>
    <mergeCell ref="A6:H6"/>
    <mergeCell ref="A5:H5"/>
    <mergeCell ref="K5:L6"/>
    <mergeCell ref="M5:N6"/>
    <mergeCell ref="O5:P6"/>
    <mergeCell ref="Y5:Z6"/>
    <mergeCell ref="A8:A9"/>
    <mergeCell ref="B8:AG9"/>
    <mergeCell ref="U3:V4"/>
    <mergeCell ref="W3:X4"/>
    <mergeCell ref="S5:T6"/>
    <mergeCell ref="U5:V6"/>
    <mergeCell ref="W5:X6"/>
    <mergeCell ref="A3:H3"/>
    <mergeCell ref="I3:J6"/>
    <mergeCell ref="K3:L4"/>
    <mergeCell ref="M3:N4"/>
    <mergeCell ref="Q5:R6"/>
    <mergeCell ref="A7:C7"/>
    <mergeCell ref="D7:M7"/>
    <mergeCell ref="N7:W7"/>
    <mergeCell ref="X7:AG7"/>
    <mergeCell ref="I14:P15"/>
    <mergeCell ref="A10:H10"/>
    <mergeCell ref="I10:P10"/>
    <mergeCell ref="Q10:X10"/>
    <mergeCell ref="Y10:AG10"/>
    <mergeCell ref="B13:H15"/>
    <mergeCell ref="I13:P13"/>
    <mergeCell ref="A38:H41"/>
    <mergeCell ref="I38:P41"/>
    <mergeCell ref="Q38:X41"/>
    <mergeCell ref="Y38:AG41"/>
    <mergeCell ref="E32:P32"/>
    <mergeCell ref="Q32:AG32"/>
    <mergeCell ref="A37:H37"/>
    <mergeCell ref="Q37:X37"/>
    <mergeCell ref="Y37:AG37"/>
    <mergeCell ref="I37:L37"/>
    <mergeCell ref="M37:P37"/>
    <mergeCell ref="A36:P36"/>
    <mergeCell ref="E33:P33"/>
    <mergeCell ref="E34:P34"/>
    <mergeCell ref="E35:P35"/>
    <mergeCell ref="Q35:AG35"/>
    <mergeCell ref="Q36:AG36"/>
    <mergeCell ref="A32:D35"/>
    <mergeCell ref="Q33:AG33"/>
    <mergeCell ref="Q34:AG34"/>
    <mergeCell ref="C27:AG29"/>
    <mergeCell ref="A31:P31"/>
    <mergeCell ref="A27:B29"/>
    <mergeCell ref="A30:D30"/>
    <mergeCell ref="E30:P30"/>
    <mergeCell ref="Q30:AG30"/>
    <mergeCell ref="A19:B26"/>
    <mergeCell ref="Q31:AG31"/>
    <mergeCell ref="F2:U2"/>
    <mergeCell ref="V2:Z2"/>
    <mergeCell ref="AA3:AB4"/>
    <mergeCell ref="AC3:AG4"/>
    <mergeCell ref="C19:AG26"/>
    <mergeCell ref="A16:AG16"/>
    <mergeCell ref="A17:AG17"/>
    <mergeCell ref="A18:AG18"/>
    <mergeCell ref="A11:A12"/>
    <mergeCell ref="B11:H12"/>
    <mergeCell ref="I11:P12"/>
    <mergeCell ref="Q11:X15"/>
    <mergeCell ref="Y11:AG15"/>
    <mergeCell ref="A13:A15"/>
  </mergeCells>
  <phoneticPr fontId="3" type="noConversion"/>
  <dataValidations count="4">
    <dataValidation type="list" allowBlank="1" showInputMessage="1" showErrorMessage="1" sqref="E33:P35" xr:uid="{00000000-0002-0000-0400-000000000000}">
      <formula1>$AL$1:$AL$68</formula1>
    </dataValidation>
    <dataValidation type="list" allowBlank="1" showInputMessage="1" sqref="X7:AG7" xr:uid="{00000000-0002-0000-0400-000001000000}">
      <formula1>INDIRECT($N$7)</formula1>
    </dataValidation>
    <dataValidation type="list" allowBlank="1" showInputMessage="1" sqref="N7:W7" xr:uid="{00000000-0002-0000-0400-000002000000}">
      <formula1>INDIRECT($D$7)</formula1>
    </dataValidation>
    <dataValidation type="list" allowBlank="1" showInputMessage="1" sqref="D7:M7" xr:uid="{00000000-0002-0000-0400-000003000000}">
      <formula1>一級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131"/>
  <sheetViews>
    <sheetView view="pageBreakPreview" zoomScaleSheetLayoutView="100" workbookViewId="0">
      <selection activeCell="M40" sqref="M40:P40"/>
    </sheetView>
  </sheetViews>
  <sheetFormatPr defaultColWidth="2.625" defaultRowHeight="16.5"/>
  <cols>
    <col min="1" max="1" width="3" style="5" customWidth="1"/>
    <col min="2" max="33" width="2.625" style="5" customWidth="1"/>
    <col min="34" max="34" width="35.625" style="5" customWidth="1"/>
    <col min="35" max="35" width="16.5" style="15" hidden="1" customWidth="1"/>
    <col min="36" max="36" width="5.625" style="15" hidden="1" customWidth="1"/>
    <col min="37" max="37" width="9.875" style="20" hidden="1" customWidth="1"/>
    <col min="38" max="16384" width="2.625" style="5"/>
  </cols>
  <sheetData>
    <row r="1" spans="1:37" ht="21.75" thickBot="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6" t="s">
        <v>280</v>
      </c>
      <c r="AJ1" s="6" t="s">
        <v>281</v>
      </c>
      <c r="AK1" s="6" t="s">
        <v>282</v>
      </c>
    </row>
    <row r="2" spans="1:37" ht="30" customHeight="1" thickTop="1">
      <c r="A2" s="333"/>
      <c r="B2" s="334"/>
      <c r="C2" s="334"/>
      <c r="D2" s="334"/>
      <c r="E2" s="334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7" t="s">
        <v>283</v>
      </c>
      <c r="AJ2" s="8" t="s">
        <v>289</v>
      </c>
      <c r="AK2" s="9" t="s">
        <v>68</v>
      </c>
    </row>
    <row r="3" spans="1:37" ht="23.25" customHeight="1">
      <c r="A3" s="315" t="s">
        <v>1</v>
      </c>
      <c r="B3" s="316"/>
      <c r="C3" s="316"/>
      <c r="D3" s="316"/>
      <c r="E3" s="316"/>
      <c r="F3" s="316"/>
      <c r="G3" s="316"/>
      <c r="H3" s="316"/>
      <c r="I3" s="237" t="s">
        <v>5</v>
      </c>
      <c r="J3" s="241"/>
      <c r="K3" s="256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327"/>
      <c r="W3" s="327" t="s">
        <v>12</v>
      </c>
      <c r="X3" s="327"/>
      <c r="Y3" s="327" t="s">
        <v>13</v>
      </c>
      <c r="Z3" s="328"/>
      <c r="AA3" s="237" t="s">
        <v>468</v>
      </c>
      <c r="AB3" s="338"/>
      <c r="AC3" s="353"/>
      <c r="AD3" s="354"/>
      <c r="AE3" s="354"/>
      <c r="AF3" s="354"/>
      <c r="AG3" s="355"/>
      <c r="AI3" s="7" t="s">
        <v>284</v>
      </c>
      <c r="AJ3" s="8" t="s">
        <v>290</v>
      </c>
      <c r="AK3" s="9" t="s">
        <v>69</v>
      </c>
    </row>
    <row r="4" spans="1:37" ht="21.75" customHeight="1" thickBot="1">
      <c r="A4" s="313" t="s">
        <v>2</v>
      </c>
      <c r="B4" s="339"/>
      <c r="C4" s="339"/>
      <c r="D4" s="339"/>
      <c r="E4" s="339"/>
      <c r="F4" s="339"/>
      <c r="G4" s="339"/>
      <c r="H4" s="339"/>
      <c r="I4" s="241"/>
      <c r="J4" s="241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7" t="s">
        <v>285</v>
      </c>
      <c r="AJ4" s="8" t="s">
        <v>291</v>
      </c>
      <c r="AK4" s="9" t="s">
        <v>72</v>
      </c>
    </row>
    <row r="5" spans="1:37" ht="16.5" customHeight="1" thickTop="1">
      <c r="A5" s="313" t="s">
        <v>3</v>
      </c>
      <c r="B5" s="339"/>
      <c r="C5" s="339"/>
      <c r="D5" s="339"/>
      <c r="E5" s="339"/>
      <c r="F5" s="339"/>
      <c r="G5" s="339"/>
      <c r="H5" s="339"/>
      <c r="I5" s="241"/>
      <c r="J5" s="241"/>
      <c r="K5" s="317" t="str">
        <f>IF(MOD(ROUNDDOWN(($R$26+$R$91)/10000000,0),10)=0,"-",MOD(ROUNDDOWN(($R$26+$R$91)/10000000,0),10))</f>
        <v>-</v>
      </c>
      <c r="L5" s="318"/>
      <c r="M5" s="321" t="str">
        <f>IF(AND($K$5="-",MOD(ROUNDDOWN(($R$26+$R$91)/1000000,0),10)=0),"-",MOD(ROUNDDOWN(($R$26+$R$91)/1000000,0),10))</f>
        <v>-</v>
      </c>
      <c r="N5" s="340"/>
      <c r="O5" s="317" t="str">
        <f>IF(AND($K$5="-",$M$5="-",MOD(ROUNDDOWN(($R$26+$R$91)/100000,0),10)=0),"-",MOD(ROUNDDOWN(($R$26+$R$91)/100000,0),10))</f>
        <v>-</v>
      </c>
      <c r="P5" s="318"/>
      <c r="Q5" s="321">
        <f>IF(AND($K$5="-",$M$5="-",$O$5="-",MOD(ROUNDDOWN(($R$26+$R$91)/10000,0),10)=0),"-",MOD(ROUNDDOWN(($R$26+$R$91)/10000,0),10))</f>
        <v>1</v>
      </c>
      <c r="R5" s="318"/>
      <c r="S5" s="321">
        <f>IF(AND($K$5="-",$M$5="-",$O$5="-",$Q$5="-",MOD(ROUNDDOWN(($R$26+$R$91)/1000,0),10)=0),"-",MOD(ROUNDDOWN(($R$26+$R$91)/1000,0),10))</f>
        <v>4</v>
      </c>
      <c r="T5" s="340"/>
      <c r="U5" s="317">
        <f>IF(AND($K$5="-",$M$5="-",$O$5="-",$Q$5="-",$S$5="-",MOD(ROUNDDOWN(($R$26+$R$91)/100,0),10)=0),"-",MOD(ROUNDDOWN(($R$26+$R$91)/100,0),10))</f>
        <v>6</v>
      </c>
      <c r="V5" s="318"/>
      <c r="W5" s="321">
        <f>IF(AND($K$5="-",$M$5="-",$O$5="-",$Q$5="-",$S$5="-",$U$5="-",MOD(ROUNDDOWN(($R$26+$R$91)/10,0),10)=0),"-",MOD(ROUNDDOWN(($R$26+$R$91)/10,0),10))</f>
        <v>4</v>
      </c>
      <c r="X5" s="318"/>
      <c r="Y5" s="323">
        <f>IF(AND($K$5="-",$M$5="-",$O$5="-",$Q$5="-",$S$5="-",$U$5="-",$W$5="-",MOD(($R$26+$R$91),10)=0),"-",MOD(($R$26+$R$91),10))</f>
        <v>8</v>
      </c>
      <c r="Z5" s="324"/>
      <c r="AA5" s="330" t="s">
        <v>466</v>
      </c>
      <c r="AB5" s="331"/>
      <c r="AC5" s="331"/>
      <c r="AD5" s="331"/>
      <c r="AE5" s="331"/>
      <c r="AF5" s="331"/>
      <c r="AG5" s="331"/>
      <c r="AI5" s="10" t="s">
        <v>286</v>
      </c>
      <c r="AJ5" s="8" t="s">
        <v>292</v>
      </c>
      <c r="AK5" s="9" t="s">
        <v>73</v>
      </c>
    </row>
    <row r="6" spans="1:37" ht="29.25" customHeight="1" thickBot="1">
      <c r="A6" s="312" t="s">
        <v>4</v>
      </c>
      <c r="B6" s="312"/>
      <c r="C6" s="312"/>
      <c r="D6" s="313"/>
      <c r="E6" s="313"/>
      <c r="F6" s="313"/>
      <c r="G6" s="313"/>
      <c r="H6" s="313"/>
      <c r="I6" s="314"/>
      <c r="J6" s="314"/>
      <c r="K6" s="319"/>
      <c r="L6" s="320"/>
      <c r="M6" s="322"/>
      <c r="N6" s="341"/>
      <c r="O6" s="319"/>
      <c r="P6" s="320"/>
      <c r="Q6" s="322"/>
      <c r="R6" s="320"/>
      <c r="S6" s="322"/>
      <c r="T6" s="341"/>
      <c r="U6" s="319"/>
      <c r="V6" s="320"/>
      <c r="W6" s="322"/>
      <c r="X6" s="320"/>
      <c r="Y6" s="325"/>
      <c r="Z6" s="326"/>
      <c r="AA6" s="332"/>
      <c r="AB6" s="331"/>
      <c r="AC6" s="331"/>
      <c r="AD6" s="331"/>
      <c r="AE6" s="331"/>
      <c r="AF6" s="331"/>
      <c r="AG6" s="331"/>
      <c r="AI6" s="7" t="s">
        <v>287</v>
      </c>
      <c r="AJ6" s="8" t="s">
        <v>293</v>
      </c>
      <c r="AK6" s="9" t="s">
        <v>74</v>
      </c>
    </row>
    <row r="7" spans="1:37" s="11" customFormat="1" ht="32.25" customHeight="1" thickTop="1">
      <c r="A7" s="214" t="s">
        <v>314</v>
      </c>
      <c r="B7" s="388"/>
      <c r="C7" s="389"/>
      <c r="D7" s="249" t="s">
        <v>633</v>
      </c>
      <c r="E7" s="249"/>
      <c r="F7" s="249"/>
      <c r="G7" s="249"/>
      <c r="H7" s="249"/>
      <c r="I7" s="249"/>
      <c r="J7" s="249"/>
      <c r="K7" s="249"/>
      <c r="L7" s="249"/>
      <c r="M7" s="249"/>
      <c r="N7" s="249" t="s">
        <v>741</v>
      </c>
      <c r="O7" s="249"/>
      <c r="P7" s="249"/>
      <c r="Q7" s="249"/>
      <c r="R7" s="249"/>
      <c r="S7" s="249"/>
      <c r="T7" s="249"/>
      <c r="U7" s="249"/>
      <c r="V7" s="249"/>
      <c r="W7" s="249"/>
      <c r="X7" s="249" t="s">
        <v>742</v>
      </c>
      <c r="Y7" s="249"/>
      <c r="Z7" s="249"/>
      <c r="AA7" s="442"/>
      <c r="AB7" s="442"/>
      <c r="AC7" s="442"/>
      <c r="AD7" s="442"/>
      <c r="AE7" s="442"/>
      <c r="AF7" s="442"/>
      <c r="AG7" s="442"/>
      <c r="AI7" s="29" t="s">
        <v>315</v>
      </c>
      <c r="AJ7" s="30" t="s">
        <v>316</v>
      </c>
      <c r="AK7" s="31" t="s">
        <v>75</v>
      </c>
    </row>
    <row r="8" spans="1:37" s="11" customFormat="1" ht="31.5" customHeight="1">
      <c r="A8" s="250" t="s">
        <v>341</v>
      </c>
      <c r="B8" s="344" t="s">
        <v>743</v>
      </c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8"/>
      <c r="AI8" s="12" t="s">
        <v>288</v>
      </c>
      <c r="AJ8" s="13" t="s">
        <v>294</v>
      </c>
      <c r="AK8" s="14" t="s">
        <v>76</v>
      </c>
    </row>
    <row r="9" spans="1:37" s="11" customFormat="1" ht="36.75" customHeight="1">
      <c r="A9" s="436"/>
      <c r="B9" s="439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40"/>
      <c r="AB9" s="440"/>
      <c r="AC9" s="440"/>
      <c r="AD9" s="440"/>
      <c r="AE9" s="440"/>
      <c r="AF9" s="440"/>
      <c r="AG9" s="441"/>
      <c r="AI9" s="12" t="s">
        <v>317</v>
      </c>
      <c r="AJ9" s="13" t="s">
        <v>295</v>
      </c>
      <c r="AK9" s="14" t="s">
        <v>83</v>
      </c>
    </row>
    <row r="10" spans="1:37" ht="26.1" customHeight="1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338"/>
      <c r="AJ10" s="8" t="s">
        <v>296</v>
      </c>
      <c r="AK10" s="9" t="s">
        <v>84</v>
      </c>
    </row>
    <row r="11" spans="1:37" ht="16.5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8" t="s">
        <v>297</v>
      </c>
      <c r="AK11" s="9" t="s">
        <v>86</v>
      </c>
    </row>
    <row r="12" spans="1:37" ht="16.5" customHeight="1">
      <c r="A12" s="256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8" t="s">
        <v>298</v>
      </c>
      <c r="AK12" s="9" t="s">
        <v>87</v>
      </c>
    </row>
    <row r="13" spans="1:37" ht="28.5">
      <c r="A13" s="256" t="s">
        <v>17</v>
      </c>
      <c r="B13" s="241"/>
      <c r="C13" s="241"/>
      <c r="D13" s="241"/>
      <c r="E13" s="241"/>
      <c r="F13" s="241"/>
      <c r="G13" s="241"/>
      <c r="H13" s="241"/>
      <c r="I13" s="241" t="s">
        <v>18</v>
      </c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8" t="s">
        <v>299</v>
      </c>
      <c r="AK13" s="9" t="s">
        <v>88</v>
      </c>
    </row>
    <row r="14" spans="1:37" ht="19.350000000000001" customHeight="1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8" t="s">
        <v>300</v>
      </c>
      <c r="AK14" s="9" t="s">
        <v>91</v>
      </c>
    </row>
    <row r="15" spans="1:37" ht="19.350000000000001" customHeight="1">
      <c r="A15" s="338"/>
      <c r="B15" s="338"/>
      <c r="C15" s="338"/>
      <c r="D15" s="338"/>
      <c r="E15" s="338"/>
      <c r="F15" s="338"/>
      <c r="G15" s="338"/>
      <c r="H15" s="338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8" t="s">
        <v>301</v>
      </c>
      <c r="AK15" s="9" t="s">
        <v>97</v>
      </c>
    </row>
    <row r="16" spans="1:37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8" t="s">
        <v>302</v>
      </c>
      <c r="AK16" s="9" t="s">
        <v>100</v>
      </c>
    </row>
    <row r="17" spans="1:37" ht="25.5" customHeight="1">
      <c r="A17" s="271" t="s">
        <v>346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8" t="s">
        <v>303</v>
      </c>
      <c r="AK17" s="9" t="s">
        <v>102</v>
      </c>
    </row>
    <row r="18" spans="1:37" ht="29.25" thickBot="1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8" t="s">
        <v>304</v>
      </c>
      <c r="AK18" s="9" t="s">
        <v>104</v>
      </c>
    </row>
    <row r="19" spans="1:37" ht="16.5" customHeight="1" thickTop="1">
      <c r="A19" s="359" t="s">
        <v>326</v>
      </c>
      <c r="B19" s="390"/>
      <c r="C19" s="359" t="s">
        <v>327</v>
      </c>
      <c r="D19" s="360"/>
      <c r="E19" s="360"/>
      <c r="F19" s="360"/>
      <c r="G19" s="360"/>
      <c r="H19" s="360"/>
      <c r="I19" s="360"/>
      <c r="J19" s="360"/>
      <c r="K19" s="360"/>
      <c r="L19" s="361"/>
      <c r="M19" s="385" t="s">
        <v>328</v>
      </c>
      <c r="N19" s="386"/>
      <c r="O19" s="386"/>
      <c r="P19" s="387"/>
      <c r="Q19" s="366" t="s">
        <v>329</v>
      </c>
      <c r="R19" s="366"/>
      <c r="S19" s="366" t="s">
        <v>330</v>
      </c>
      <c r="T19" s="367"/>
      <c r="U19" s="367"/>
      <c r="V19" s="367"/>
      <c r="W19" s="368" t="s">
        <v>331</v>
      </c>
      <c r="X19" s="367"/>
      <c r="Y19" s="367"/>
      <c r="Z19" s="367"/>
      <c r="AA19" s="367"/>
      <c r="AB19" s="368" t="s">
        <v>22</v>
      </c>
      <c r="AC19" s="368"/>
      <c r="AD19" s="368"/>
      <c r="AE19" s="368"/>
      <c r="AF19" s="368"/>
      <c r="AG19" s="369"/>
      <c r="AI19" s="16"/>
      <c r="AJ19" s="17" t="s">
        <v>332</v>
      </c>
      <c r="AK19" s="18" t="s">
        <v>105</v>
      </c>
    </row>
    <row r="20" spans="1:37" ht="24" customHeight="1">
      <c r="A20" s="298">
        <v>1</v>
      </c>
      <c r="B20" s="278"/>
      <c r="C20" s="299"/>
      <c r="D20" s="300"/>
      <c r="E20" s="300"/>
      <c r="F20" s="300"/>
      <c r="G20" s="300"/>
      <c r="H20" s="300"/>
      <c r="I20" s="300"/>
      <c r="J20" s="300"/>
      <c r="K20" s="300"/>
      <c r="L20" s="301"/>
      <c r="M20" s="299"/>
      <c r="N20" s="300"/>
      <c r="O20" s="300"/>
      <c r="P20" s="301"/>
      <c r="Q20" s="241"/>
      <c r="R20" s="241"/>
      <c r="S20" s="305"/>
      <c r="T20" s="306"/>
      <c r="U20" s="306"/>
      <c r="V20" s="306"/>
      <c r="W20" s="305"/>
      <c r="X20" s="306"/>
      <c r="Y20" s="306"/>
      <c r="Z20" s="306"/>
      <c r="AA20" s="306"/>
      <c r="AB20" s="307">
        <f>ROUND(S20*W20,0)</f>
        <v>0</v>
      </c>
      <c r="AC20" s="307"/>
      <c r="AD20" s="307"/>
      <c r="AE20" s="307"/>
      <c r="AF20" s="307"/>
      <c r="AG20" s="308"/>
      <c r="AJ20" s="8" t="s">
        <v>305</v>
      </c>
      <c r="AK20" s="9" t="s">
        <v>106</v>
      </c>
    </row>
    <row r="21" spans="1:37" ht="24" customHeight="1">
      <c r="A21" s="298">
        <v>2</v>
      </c>
      <c r="B21" s="278"/>
      <c r="C21" s="434"/>
      <c r="D21" s="435"/>
      <c r="E21" s="435"/>
      <c r="F21" s="435"/>
      <c r="G21" s="435"/>
      <c r="H21" s="435"/>
      <c r="I21" s="435"/>
      <c r="J21" s="435"/>
      <c r="K21" s="435"/>
      <c r="L21" s="330"/>
      <c r="M21" s="299"/>
      <c r="N21" s="300"/>
      <c r="O21" s="300"/>
      <c r="P21" s="301"/>
      <c r="Q21" s="241"/>
      <c r="R21" s="241"/>
      <c r="S21" s="305"/>
      <c r="T21" s="306"/>
      <c r="U21" s="306"/>
      <c r="V21" s="306"/>
      <c r="W21" s="305"/>
      <c r="X21" s="306"/>
      <c r="Y21" s="306"/>
      <c r="Z21" s="306"/>
      <c r="AA21" s="306"/>
      <c r="AB21" s="307">
        <f t="shared" ref="AB21:AB25" si="0">ROUND(S21*W21,0)</f>
        <v>0</v>
      </c>
      <c r="AC21" s="307"/>
      <c r="AD21" s="307"/>
      <c r="AE21" s="307"/>
      <c r="AF21" s="307"/>
      <c r="AG21" s="308"/>
      <c r="AJ21" s="8" t="s">
        <v>306</v>
      </c>
      <c r="AK21" s="9" t="s">
        <v>107</v>
      </c>
    </row>
    <row r="22" spans="1:37" ht="24" customHeight="1">
      <c r="A22" s="298">
        <v>3</v>
      </c>
      <c r="B22" s="278"/>
      <c r="C22" s="434"/>
      <c r="D22" s="435"/>
      <c r="E22" s="435"/>
      <c r="F22" s="435"/>
      <c r="G22" s="435"/>
      <c r="H22" s="435"/>
      <c r="I22" s="435"/>
      <c r="J22" s="435"/>
      <c r="K22" s="435"/>
      <c r="L22" s="330"/>
      <c r="M22" s="299"/>
      <c r="N22" s="300"/>
      <c r="O22" s="300"/>
      <c r="P22" s="301"/>
      <c r="Q22" s="241"/>
      <c r="R22" s="241"/>
      <c r="S22" s="305"/>
      <c r="T22" s="306"/>
      <c r="U22" s="306"/>
      <c r="V22" s="306"/>
      <c r="W22" s="305"/>
      <c r="X22" s="306"/>
      <c r="Y22" s="306"/>
      <c r="Z22" s="306"/>
      <c r="AA22" s="306"/>
      <c r="AB22" s="307">
        <f t="shared" si="0"/>
        <v>0</v>
      </c>
      <c r="AC22" s="307"/>
      <c r="AD22" s="307"/>
      <c r="AE22" s="307"/>
      <c r="AF22" s="307"/>
      <c r="AG22" s="308"/>
      <c r="AJ22" s="8" t="s">
        <v>307</v>
      </c>
      <c r="AK22" s="9" t="s">
        <v>109</v>
      </c>
    </row>
    <row r="23" spans="1:37" ht="24" customHeight="1">
      <c r="A23" s="298">
        <v>4</v>
      </c>
      <c r="B23" s="278"/>
      <c r="C23" s="434"/>
      <c r="D23" s="435"/>
      <c r="E23" s="435"/>
      <c r="F23" s="435"/>
      <c r="G23" s="435"/>
      <c r="H23" s="435"/>
      <c r="I23" s="435"/>
      <c r="J23" s="435"/>
      <c r="K23" s="435"/>
      <c r="L23" s="330"/>
      <c r="M23" s="299"/>
      <c r="N23" s="300"/>
      <c r="O23" s="300"/>
      <c r="P23" s="301"/>
      <c r="Q23" s="241"/>
      <c r="R23" s="241"/>
      <c r="S23" s="305"/>
      <c r="T23" s="306"/>
      <c r="U23" s="306"/>
      <c r="V23" s="306"/>
      <c r="W23" s="305"/>
      <c r="X23" s="306"/>
      <c r="Y23" s="306"/>
      <c r="Z23" s="306"/>
      <c r="AA23" s="306"/>
      <c r="AB23" s="307">
        <f t="shared" si="0"/>
        <v>0</v>
      </c>
      <c r="AC23" s="307"/>
      <c r="AD23" s="307"/>
      <c r="AE23" s="307"/>
      <c r="AF23" s="307"/>
      <c r="AG23" s="308"/>
      <c r="AJ23" s="8" t="s">
        <v>308</v>
      </c>
      <c r="AK23" s="9" t="s">
        <v>110</v>
      </c>
    </row>
    <row r="24" spans="1:37" ht="24" customHeight="1">
      <c r="A24" s="298">
        <v>5</v>
      </c>
      <c r="B24" s="278"/>
      <c r="C24" s="434"/>
      <c r="D24" s="435"/>
      <c r="E24" s="435"/>
      <c r="F24" s="435"/>
      <c r="G24" s="435"/>
      <c r="H24" s="435"/>
      <c r="I24" s="435"/>
      <c r="J24" s="435"/>
      <c r="K24" s="435"/>
      <c r="L24" s="330"/>
      <c r="M24" s="299"/>
      <c r="N24" s="300"/>
      <c r="O24" s="300"/>
      <c r="P24" s="301"/>
      <c r="Q24" s="241"/>
      <c r="R24" s="241"/>
      <c r="S24" s="305"/>
      <c r="T24" s="306"/>
      <c r="U24" s="306"/>
      <c r="V24" s="306"/>
      <c r="W24" s="305"/>
      <c r="X24" s="306"/>
      <c r="Y24" s="306"/>
      <c r="Z24" s="306"/>
      <c r="AA24" s="306"/>
      <c r="AB24" s="307">
        <f t="shared" si="0"/>
        <v>0</v>
      </c>
      <c r="AC24" s="307"/>
      <c r="AD24" s="307"/>
      <c r="AE24" s="307"/>
      <c r="AF24" s="307"/>
      <c r="AG24" s="308"/>
      <c r="AJ24" s="8" t="s">
        <v>312</v>
      </c>
      <c r="AK24" s="9" t="s">
        <v>123</v>
      </c>
    </row>
    <row r="25" spans="1:37" ht="24" customHeight="1">
      <c r="A25" s="298">
        <v>6</v>
      </c>
      <c r="B25" s="278"/>
      <c r="C25" s="434"/>
      <c r="D25" s="435"/>
      <c r="E25" s="435"/>
      <c r="F25" s="435"/>
      <c r="G25" s="435"/>
      <c r="H25" s="435"/>
      <c r="I25" s="435"/>
      <c r="J25" s="435"/>
      <c r="K25" s="435"/>
      <c r="L25" s="330"/>
      <c r="M25" s="299"/>
      <c r="N25" s="300"/>
      <c r="O25" s="300"/>
      <c r="P25" s="301"/>
      <c r="Q25" s="241"/>
      <c r="R25" s="241"/>
      <c r="S25" s="305"/>
      <c r="T25" s="306"/>
      <c r="U25" s="306"/>
      <c r="V25" s="306"/>
      <c r="W25" s="305"/>
      <c r="X25" s="306"/>
      <c r="Y25" s="306"/>
      <c r="Z25" s="306"/>
      <c r="AA25" s="306"/>
      <c r="AB25" s="307">
        <f t="shared" si="0"/>
        <v>0</v>
      </c>
      <c r="AC25" s="307"/>
      <c r="AD25" s="307"/>
      <c r="AE25" s="307"/>
      <c r="AF25" s="307"/>
      <c r="AG25" s="308"/>
      <c r="AJ25" s="8" t="s">
        <v>313</v>
      </c>
      <c r="AK25" s="9" t="s">
        <v>125</v>
      </c>
    </row>
    <row r="26" spans="1:37" ht="28.5" customHeight="1" thickBot="1">
      <c r="A26" s="380" t="s">
        <v>319</v>
      </c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381"/>
      <c r="N26" s="381"/>
      <c r="O26" s="381"/>
      <c r="P26" s="381"/>
      <c r="Q26" s="381"/>
      <c r="R26" s="382">
        <f>SUM(AB20:AG25)</f>
        <v>0</v>
      </c>
      <c r="S26" s="383"/>
      <c r="T26" s="383"/>
      <c r="U26" s="383"/>
      <c r="V26" s="383"/>
      <c r="W26" s="383"/>
      <c r="X26" s="383"/>
      <c r="Y26" s="383"/>
      <c r="Z26" s="383"/>
      <c r="AA26" s="383"/>
      <c r="AB26" s="383"/>
      <c r="AC26" s="383"/>
      <c r="AD26" s="383"/>
      <c r="AE26" s="383"/>
      <c r="AF26" s="383"/>
      <c r="AG26" s="384"/>
      <c r="AK26" s="9" t="s">
        <v>126</v>
      </c>
    </row>
    <row r="27" spans="1:37" ht="16.5" customHeight="1" thickTop="1">
      <c r="A27" s="430" t="s">
        <v>322</v>
      </c>
      <c r="B27" s="431"/>
      <c r="C27" s="431"/>
      <c r="D27" s="431"/>
      <c r="E27" s="431"/>
      <c r="F27" s="431"/>
      <c r="G27" s="431"/>
      <c r="H27" s="431"/>
      <c r="I27" s="431"/>
      <c r="J27" s="431"/>
      <c r="K27" s="431"/>
      <c r="L27" s="431"/>
      <c r="M27" s="431"/>
      <c r="N27" s="431"/>
      <c r="O27" s="431"/>
      <c r="P27" s="431"/>
      <c r="Q27" s="432"/>
      <c r="R27" s="432"/>
      <c r="S27" s="432"/>
      <c r="T27" s="432"/>
      <c r="U27" s="432"/>
      <c r="V27" s="432"/>
      <c r="W27" s="432"/>
      <c r="X27" s="432"/>
      <c r="Y27" s="432"/>
      <c r="Z27" s="432"/>
      <c r="AA27" s="432"/>
      <c r="AB27" s="432"/>
      <c r="AC27" s="432"/>
      <c r="AD27" s="432"/>
      <c r="AE27" s="432"/>
      <c r="AF27" s="432"/>
      <c r="AG27" s="433"/>
      <c r="AK27" s="9" t="s">
        <v>127</v>
      </c>
    </row>
    <row r="28" spans="1:37" ht="27" customHeight="1">
      <c r="A28" s="370" t="s">
        <v>323</v>
      </c>
      <c r="B28" s="371"/>
      <c r="C28" s="371"/>
      <c r="D28" s="371"/>
      <c r="E28" s="371"/>
      <c r="F28" s="371"/>
      <c r="G28" s="371"/>
      <c r="H28" s="371"/>
      <c r="I28" s="371"/>
      <c r="J28" s="371"/>
      <c r="K28" s="371"/>
      <c r="L28" s="371"/>
      <c r="M28" s="371"/>
      <c r="N28" s="371"/>
      <c r="O28" s="371"/>
      <c r="P28" s="371"/>
      <c r="Q28" s="351" t="s">
        <v>324</v>
      </c>
      <c r="R28" s="371"/>
      <c r="S28" s="371"/>
      <c r="T28" s="371"/>
      <c r="U28" s="371"/>
      <c r="V28" s="371"/>
      <c r="W28" s="371"/>
      <c r="X28" s="371"/>
      <c r="Y28" s="371"/>
      <c r="Z28" s="371"/>
      <c r="AA28" s="371"/>
      <c r="AB28" s="371"/>
      <c r="AC28" s="371"/>
      <c r="AD28" s="371"/>
      <c r="AE28" s="371"/>
      <c r="AF28" s="371"/>
      <c r="AG28" s="371"/>
      <c r="AK28" s="9" t="s">
        <v>128</v>
      </c>
    </row>
    <row r="29" spans="1:37" ht="27" customHeight="1">
      <c r="A29" s="252" t="s">
        <v>494</v>
      </c>
      <c r="B29" s="277"/>
      <c r="C29" s="277"/>
      <c r="D29" s="278"/>
      <c r="E29" s="279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1"/>
      <c r="Q29" s="282" t="s">
        <v>495</v>
      </c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4"/>
      <c r="AH29" s="78" t="s">
        <v>496</v>
      </c>
      <c r="AK29" s="9"/>
    </row>
    <row r="30" spans="1:37" ht="16.5" customHeight="1">
      <c r="A30" s="241" t="s">
        <v>320</v>
      </c>
      <c r="B30" s="241"/>
      <c r="C30" s="241"/>
      <c r="D30" s="241"/>
      <c r="E30" s="241"/>
      <c r="F30" s="241"/>
      <c r="G30" s="241"/>
      <c r="H30" s="241"/>
      <c r="I30" s="241" t="s">
        <v>321</v>
      </c>
      <c r="J30" s="241"/>
      <c r="K30" s="241"/>
      <c r="L30" s="241"/>
      <c r="M30" s="241"/>
      <c r="N30" s="241"/>
      <c r="O30" s="241"/>
      <c r="P30" s="241"/>
      <c r="Q30" s="241" t="s">
        <v>19</v>
      </c>
      <c r="R30" s="241"/>
      <c r="S30" s="241"/>
      <c r="T30" s="241"/>
      <c r="U30" s="241"/>
      <c r="V30" s="241"/>
      <c r="W30" s="241"/>
      <c r="X30" s="241"/>
      <c r="Y30" s="241" t="s">
        <v>20</v>
      </c>
      <c r="Z30" s="241"/>
      <c r="AA30" s="241"/>
      <c r="AB30" s="241"/>
      <c r="AC30" s="241"/>
      <c r="AD30" s="241"/>
      <c r="AE30" s="241"/>
      <c r="AF30" s="241"/>
      <c r="AG30" s="338"/>
      <c r="AK30" s="9" t="s">
        <v>131</v>
      </c>
    </row>
    <row r="31" spans="1:37" ht="16.5" customHeight="1">
      <c r="A31" s="256"/>
      <c r="B31" s="338"/>
      <c r="C31" s="338"/>
      <c r="D31" s="338"/>
      <c r="E31" s="338"/>
      <c r="F31" s="338"/>
      <c r="G31" s="338"/>
      <c r="H31" s="338"/>
      <c r="I31" s="256"/>
      <c r="J31" s="338"/>
      <c r="K31" s="338"/>
      <c r="L31" s="338"/>
      <c r="M31" s="338"/>
      <c r="N31" s="338"/>
      <c r="O31" s="338"/>
      <c r="P31" s="338"/>
      <c r="Q31" s="256"/>
      <c r="R31" s="338"/>
      <c r="S31" s="338"/>
      <c r="T31" s="338"/>
      <c r="U31" s="338"/>
      <c r="V31" s="338"/>
      <c r="W31" s="338"/>
      <c r="X31" s="338"/>
      <c r="Y31" s="241"/>
      <c r="Z31" s="241"/>
      <c r="AA31" s="241"/>
      <c r="AB31" s="241"/>
      <c r="AC31" s="241"/>
      <c r="AD31" s="241"/>
      <c r="AE31" s="241"/>
      <c r="AF31" s="241"/>
      <c r="AG31" s="241"/>
      <c r="AK31" s="9" t="s">
        <v>133</v>
      </c>
    </row>
    <row r="32" spans="1:37" ht="16.5" customHeight="1">
      <c r="A32" s="338"/>
      <c r="B32" s="338"/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  <c r="T32" s="338"/>
      <c r="U32" s="338"/>
      <c r="V32" s="338"/>
      <c r="W32" s="338"/>
      <c r="X32" s="338"/>
      <c r="Y32" s="241"/>
      <c r="Z32" s="241"/>
      <c r="AA32" s="241"/>
      <c r="AB32" s="241"/>
      <c r="AC32" s="241"/>
      <c r="AD32" s="241"/>
      <c r="AE32" s="241"/>
      <c r="AF32" s="241"/>
      <c r="AG32" s="241"/>
      <c r="AK32" s="9" t="s">
        <v>134</v>
      </c>
    </row>
    <row r="33" spans="1:37" ht="9.75" customHeight="1">
      <c r="A33" s="338"/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  <c r="T33" s="338"/>
      <c r="U33" s="338"/>
      <c r="V33" s="338"/>
      <c r="W33" s="338"/>
      <c r="X33" s="338"/>
      <c r="Y33" s="241"/>
      <c r="Z33" s="241"/>
      <c r="AA33" s="241"/>
      <c r="AB33" s="241"/>
      <c r="AC33" s="241"/>
      <c r="AD33" s="241"/>
      <c r="AE33" s="241"/>
      <c r="AF33" s="241"/>
      <c r="AG33" s="241"/>
      <c r="AK33" s="9" t="s">
        <v>135</v>
      </c>
    </row>
    <row r="34" spans="1:37" ht="9.75" customHeight="1">
      <c r="A34" s="338"/>
      <c r="B34" s="338"/>
      <c r="C34" s="338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8"/>
      <c r="T34" s="338"/>
      <c r="U34" s="338"/>
      <c r="V34" s="338"/>
      <c r="W34" s="338"/>
      <c r="X34" s="338"/>
      <c r="Y34" s="241"/>
      <c r="Z34" s="241"/>
      <c r="AA34" s="241"/>
      <c r="AB34" s="241"/>
      <c r="AC34" s="241"/>
      <c r="AD34" s="241"/>
      <c r="AE34" s="241"/>
      <c r="AF34" s="241"/>
      <c r="AG34" s="241"/>
      <c r="AK34" s="9" t="s">
        <v>136</v>
      </c>
    </row>
    <row r="35" spans="1:37" ht="16.5" customHeight="1" thickBot="1">
      <c r="A35" s="402" t="s">
        <v>469</v>
      </c>
      <c r="B35" s="402"/>
      <c r="C35" s="402"/>
      <c r="D35" s="402"/>
      <c r="E35" s="402"/>
      <c r="F35" s="402"/>
      <c r="G35" s="402"/>
      <c r="H35" s="402"/>
      <c r="I35" s="402"/>
      <c r="J35" s="402"/>
      <c r="K35" s="402"/>
      <c r="L35" s="402"/>
      <c r="M35" s="402"/>
      <c r="N35" s="402"/>
      <c r="O35" s="402"/>
      <c r="P35" s="402"/>
      <c r="Q35" s="402"/>
      <c r="R35" s="402"/>
      <c r="S35" s="402"/>
      <c r="T35" s="402"/>
      <c r="U35" s="402"/>
      <c r="V35" s="402"/>
      <c r="W35" s="402"/>
      <c r="X35" s="402"/>
      <c r="Y35" s="402"/>
      <c r="Z35" s="402"/>
      <c r="AA35" s="402"/>
      <c r="AB35" s="402"/>
      <c r="AC35" s="402"/>
      <c r="AD35" s="402"/>
      <c r="AE35" s="402"/>
      <c r="AF35" s="402"/>
      <c r="AG35" s="402"/>
      <c r="AK35" s="9" t="s">
        <v>138</v>
      </c>
    </row>
    <row r="36" spans="1:37" ht="17.25" thickTop="1">
      <c r="A36" s="359" t="s">
        <v>326</v>
      </c>
      <c r="B36" s="390"/>
      <c r="C36" s="359" t="s">
        <v>327</v>
      </c>
      <c r="D36" s="360"/>
      <c r="E36" s="360"/>
      <c r="F36" s="360"/>
      <c r="G36" s="360"/>
      <c r="H36" s="360"/>
      <c r="I36" s="360"/>
      <c r="J36" s="360"/>
      <c r="K36" s="360"/>
      <c r="L36" s="361"/>
      <c r="M36" s="385" t="s">
        <v>328</v>
      </c>
      <c r="N36" s="386"/>
      <c r="O36" s="386"/>
      <c r="P36" s="387"/>
      <c r="Q36" s="366" t="s">
        <v>329</v>
      </c>
      <c r="R36" s="366"/>
      <c r="S36" s="366" t="s">
        <v>330</v>
      </c>
      <c r="T36" s="367"/>
      <c r="U36" s="367"/>
      <c r="V36" s="367"/>
      <c r="W36" s="368" t="s">
        <v>331</v>
      </c>
      <c r="X36" s="367"/>
      <c r="Y36" s="367"/>
      <c r="Z36" s="367"/>
      <c r="AA36" s="367"/>
      <c r="AB36" s="368" t="s">
        <v>22</v>
      </c>
      <c r="AC36" s="368"/>
      <c r="AD36" s="368"/>
      <c r="AE36" s="368"/>
      <c r="AF36" s="368"/>
      <c r="AG36" s="369"/>
      <c r="AK36" s="9" t="s">
        <v>139</v>
      </c>
    </row>
    <row r="37" spans="1:37" ht="24" customHeight="1">
      <c r="A37" s="298">
        <v>1</v>
      </c>
      <c r="B37" s="278"/>
      <c r="C37" s="426" t="s">
        <v>744</v>
      </c>
      <c r="D37" s="427"/>
      <c r="E37" s="427"/>
      <c r="F37" s="427"/>
      <c r="G37" s="427"/>
      <c r="H37" s="427"/>
      <c r="I37" s="427"/>
      <c r="J37" s="427"/>
      <c r="K37" s="427"/>
      <c r="L37" s="428"/>
      <c r="M37" s="299"/>
      <c r="N37" s="300"/>
      <c r="O37" s="300"/>
      <c r="P37" s="301"/>
      <c r="Q37" s="241"/>
      <c r="R37" s="241"/>
      <c r="S37" s="429">
        <v>12</v>
      </c>
      <c r="T37" s="306"/>
      <c r="U37" s="306"/>
      <c r="V37" s="306"/>
      <c r="W37" s="305">
        <v>8</v>
      </c>
      <c r="X37" s="306"/>
      <c r="Y37" s="306"/>
      <c r="Z37" s="306"/>
      <c r="AA37" s="306"/>
      <c r="AB37" s="307">
        <f>ROUND(S37*W37,0)</f>
        <v>96</v>
      </c>
      <c r="AC37" s="307"/>
      <c r="AD37" s="307"/>
      <c r="AE37" s="307"/>
      <c r="AF37" s="307"/>
      <c r="AG37" s="308"/>
      <c r="AK37" s="9" t="s">
        <v>145</v>
      </c>
    </row>
    <row r="38" spans="1:37" s="194" customFormat="1" ht="24" customHeight="1">
      <c r="A38" s="298">
        <v>2</v>
      </c>
      <c r="B38" s="278"/>
      <c r="C38" s="426" t="s">
        <v>745</v>
      </c>
      <c r="D38" s="427"/>
      <c r="E38" s="427"/>
      <c r="F38" s="427"/>
      <c r="G38" s="427"/>
      <c r="H38" s="427"/>
      <c r="I38" s="427"/>
      <c r="J38" s="427"/>
      <c r="K38" s="427"/>
      <c r="L38" s="428"/>
      <c r="M38" s="299"/>
      <c r="N38" s="300"/>
      <c r="O38" s="300"/>
      <c r="P38" s="301"/>
      <c r="Q38" s="241"/>
      <c r="R38" s="241"/>
      <c r="S38" s="429">
        <v>36</v>
      </c>
      <c r="T38" s="306"/>
      <c r="U38" s="306"/>
      <c r="V38" s="306"/>
      <c r="W38" s="305">
        <v>16</v>
      </c>
      <c r="X38" s="306"/>
      <c r="Y38" s="306"/>
      <c r="Z38" s="306"/>
      <c r="AA38" s="306"/>
      <c r="AB38" s="307">
        <f t="shared" ref="AB38:AB41" si="1">ROUND(S38*W38,0)</f>
        <v>576</v>
      </c>
      <c r="AC38" s="307"/>
      <c r="AD38" s="307"/>
      <c r="AE38" s="307"/>
      <c r="AF38" s="307"/>
      <c r="AG38" s="308"/>
      <c r="AI38" s="15"/>
      <c r="AJ38" s="15"/>
      <c r="AK38" s="9"/>
    </row>
    <row r="39" spans="1:37" s="194" customFormat="1" ht="24" customHeight="1">
      <c r="A39" s="298">
        <v>3</v>
      </c>
      <c r="B39" s="278"/>
      <c r="C39" s="426" t="s">
        <v>730</v>
      </c>
      <c r="D39" s="427"/>
      <c r="E39" s="427"/>
      <c r="F39" s="427"/>
      <c r="G39" s="427"/>
      <c r="H39" s="427"/>
      <c r="I39" s="427"/>
      <c r="J39" s="427"/>
      <c r="K39" s="427"/>
      <c r="L39" s="428"/>
      <c r="M39" s="299"/>
      <c r="N39" s="300"/>
      <c r="O39" s="300"/>
      <c r="P39" s="301"/>
      <c r="Q39" s="241"/>
      <c r="R39" s="241"/>
      <c r="S39" s="429">
        <v>10</v>
      </c>
      <c r="T39" s="306"/>
      <c r="U39" s="306"/>
      <c r="V39" s="306"/>
      <c r="W39" s="305">
        <v>28</v>
      </c>
      <c r="X39" s="306"/>
      <c r="Y39" s="306"/>
      <c r="Z39" s="306"/>
      <c r="AA39" s="306"/>
      <c r="AB39" s="307">
        <f t="shared" si="1"/>
        <v>280</v>
      </c>
      <c r="AC39" s="307"/>
      <c r="AD39" s="307"/>
      <c r="AE39" s="307"/>
      <c r="AF39" s="307"/>
      <c r="AG39" s="308"/>
      <c r="AI39" s="15"/>
      <c r="AJ39" s="15"/>
      <c r="AK39" s="9"/>
    </row>
    <row r="40" spans="1:37" s="194" customFormat="1" ht="24" customHeight="1">
      <c r="A40" s="298">
        <v>4</v>
      </c>
      <c r="B40" s="278"/>
      <c r="C40" s="426" t="s">
        <v>746</v>
      </c>
      <c r="D40" s="427"/>
      <c r="E40" s="427"/>
      <c r="F40" s="427"/>
      <c r="G40" s="427"/>
      <c r="H40" s="427"/>
      <c r="I40" s="427"/>
      <c r="J40" s="427"/>
      <c r="K40" s="427"/>
      <c r="L40" s="428"/>
      <c r="M40" s="299"/>
      <c r="N40" s="300"/>
      <c r="O40" s="300"/>
      <c r="P40" s="301"/>
      <c r="Q40" s="241"/>
      <c r="R40" s="241"/>
      <c r="S40" s="429">
        <v>1</v>
      </c>
      <c r="T40" s="306"/>
      <c r="U40" s="306"/>
      <c r="V40" s="306"/>
      <c r="W40" s="305">
        <v>60</v>
      </c>
      <c r="X40" s="306"/>
      <c r="Y40" s="306"/>
      <c r="Z40" s="306"/>
      <c r="AA40" s="306"/>
      <c r="AB40" s="307">
        <f t="shared" si="1"/>
        <v>60</v>
      </c>
      <c r="AC40" s="307"/>
      <c r="AD40" s="307"/>
      <c r="AE40" s="307"/>
      <c r="AF40" s="307"/>
      <c r="AG40" s="308"/>
      <c r="AI40" s="15"/>
      <c r="AJ40" s="15"/>
      <c r="AK40" s="9"/>
    </row>
    <row r="41" spans="1:37" s="194" customFormat="1" ht="24" customHeight="1">
      <c r="A41" s="298">
        <v>5</v>
      </c>
      <c r="B41" s="278"/>
      <c r="C41" s="426" t="s">
        <v>747</v>
      </c>
      <c r="D41" s="427"/>
      <c r="E41" s="427"/>
      <c r="F41" s="427"/>
      <c r="G41" s="427"/>
      <c r="H41" s="427"/>
      <c r="I41" s="427"/>
      <c r="J41" s="427"/>
      <c r="K41" s="427"/>
      <c r="L41" s="428"/>
      <c r="M41" s="299"/>
      <c r="N41" s="300"/>
      <c r="O41" s="300"/>
      <c r="P41" s="301"/>
      <c r="Q41" s="241"/>
      <c r="R41" s="241"/>
      <c r="S41" s="429">
        <v>2</v>
      </c>
      <c r="T41" s="306"/>
      <c r="U41" s="306"/>
      <c r="V41" s="306"/>
      <c r="W41" s="305">
        <v>52</v>
      </c>
      <c r="X41" s="306"/>
      <c r="Y41" s="306"/>
      <c r="Z41" s="306"/>
      <c r="AA41" s="306"/>
      <c r="AB41" s="307">
        <f t="shared" si="1"/>
        <v>104</v>
      </c>
      <c r="AC41" s="307"/>
      <c r="AD41" s="307"/>
      <c r="AE41" s="307"/>
      <c r="AF41" s="307"/>
      <c r="AG41" s="308"/>
      <c r="AI41" s="15"/>
      <c r="AJ41" s="15"/>
      <c r="AK41" s="9"/>
    </row>
    <row r="42" spans="1:37" s="194" customFormat="1" ht="24" customHeight="1">
      <c r="A42" s="298">
        <v>6</v>
      </c>
      <c r="B42" s="278"/>
      <c r="C42" s="426" t="s">
        <v>731</v>
      </c>
      <c r="D42" s="427"/>
      <c r="E42" s="427"/>
      <c r="F42" s="427"/>
      <c r="G42" s="427"/>
      <c r="H42" s="427"/>
      <c r="I42" s="427"/>
      <c r="J42" s="427"/>
      <c r="K42" s="427"/>
      <c r="L42" s="428"/>
      <c r="M42" s="299"/>
      <c r="N42" s="300"/>
      <c r="O42" s="300"/>
      <c r="P42" s="301"/>
      <c r="Q42" s="241"/>
      <c r="R42" s="241"/>
      <c r="S42" s="429">
        <v>2</v>
      </c>
      <c r="T42" s="306"/>
      <c r="U42" s="306"/>
      <c r="V42" s="306"/>
      <c r="W42" s="305">
        <v>28</v>
      </c>
      <c r="X42" s="306"/>
      <c r="Y42" s="306"/>
      <c r="Z42" s="306"/>
      <c r="AA42" s="306"/>
      <c r="AB42" s="307">
        <f t="shared" ref="AB42:AB52" si="2">ROUND(S42*W42,0)</f>
        <v>56</v>
      </c>
      <c r="AC42" s="307"/>
      <c r="AD42" s="307"/>
      <c r="AE42" s="307"/>
      <c r="AF42" s="307"/>
      <c r="AG42" s="308"/>
      <c r="AI42" s="15"/>
      <c r="AJ42" s="15"/>
      <c r="AK42" s="9"/>
    </row>
    <row r="43" spans="1:37" s="194" customFormat="1" ht="24" customHeight="1">
      <c r="A43" s="298">
        <v>7</v>
      </c>
      <c r="B43" s="278"/>
      <c r="C43" s="426" t="s">
        <v>748</v>
      </c>
      <c r="D43" s="427"/>
      <c r="E43" s="427"/>
      <c r="F43" s="427"/>
      <c r="G43" s="427"/>
      <c r="H43" s="427"/>
      <c r="I43" s="427"/>
      <c r="J43" s="427"/>
      <c r="K43" s="427"/>
      <c r="L43" s="428"/>
      <c r="M43" s="299"/>
      <c r="N43" s="300"/>
      <c r="O43" s="300"/>
      <c r="P43" s="301"/>
      <c r="Q43" s="241"/>
      <c r="R43" s="241"/>
      <c r="S43" s="429">
        <v>15</v>
      </c>
      <c r="T43" s="306"/>
      <c r="U43" s="306"/>
      <c r="V43" s="306"/>
      <c r="W43" s="305">
        <v>8</v>
      </c>
      <c r="X43" s="306"/>
      <c r="Y43" s="306"/>
      <c r="Z43" s="306"/>
      <c r="AA43" s="306"/>
      <c r="AB43" s="307">
        <f t="shared" si="2"/>
        <v>120</v>
      </c>
      <c r="AC43" s="307"/>
      <c r="AD43" s="307"/>
      <c r="AE43" s="307"/>
      <c r="AF43" s="307"/>
      <c r="AG43" s="308"/>
      <c r="AI43" s="15"/>
      <c r="AJ43" s="15"/>
      <c r="AK43" s="9"/>
    </row>
    <row r="44" spans="1:37" s="194" customFormat="1" ht="24" customHeight="1">
      <c r="A44" s="298">
        <v>8</v>
      </c>
      <c r="B44" s="278"/>
      <c r="C44" s="426" t="s">
        <v>749</v>
      </c>
      <c r="D44" s="427"/>
      <c r="E44" s="427"/>
      <c r="F44" s="427"/>
      <c r="G44" s="427"/>
      <c r="H44" s="427"/>
      <c r="I44" s="427"/>
      <c r="J44" s="427"/>
      <c r="K44" s="427"/>
      <c r="L44" s="428"/>
      <c r="M44" s="299"/>
      <c r="N44" s="300"/>
      <c r="O44" s="300"/>
      <c r="P44" s="301"/>
      <c r="Q44" s="241"/>
      <c r="R44" s="241"/>
      <c r="S44" s="429">
        <v>20</v>
      </c>
      <c r="T44" s="306"/>
      <c r="U44" s="306"/>
      <c r="V44" s="306"/>
      <c r="W44" s="305">
        <v>15</v>
      </c>
      <c r="X44" s="306"/>
      <c r="Y44" s="306"/>
      <c r="Z44" s="306"/>
      <c r="AA44" s="306"/>
      <c r="AB44" s="307">
        <f t="shared" si="2"/>
        <v>300</v>
      </c>
      <c r="AC44" s="307"/>
      <c r="AD44" s="307"/>
      <c r="AE44" s="307"/>
      <c r="AF44" s="307"/>
      <c r="AG44" s="308"/>
      <c r="AI44" s="15"/>
      <c r="AJ44" s="15"/>
      <c r="AK44" s="9"/>
    </row>
    <row r="45" spans="1:37" s="194" customFormat="1" ht="24" customHeight="1">
      <c r="A45" s="298">
        <v>9</v>
      </c>
      <c r="B45" s="278"/>
      <c r="C45" s="426" t="s">
        <v>750</v>
      </c>
      <c r="D45" s="427"/>
      <c r="E45" s="427"/>
      <c r="F45" s="427"/>
      <c r="G45" s="427"/>
      <c r="H45" s="427"/>
      <c r="I45" s="427"/>
      <c r="J45" s="427"/>
      <c r="K45" s="427"/>
      <c r="L45" s="428"/>
      <c r="M45" s="299"/>
      <c r="N45" s="300"/>
      <c r="O45" s="300"/>
      <c r="P45" s="301"/>
      <c r="Q45" s="241"/>
      <c r="R45" s="241"/>
      <c r="S45" s="429">
        <v>2</v>
      </c>
      <c r="T45" s="306"/>
      <c r="U45" s="306"/>
      <c r="V45" s="306"/>
      <c r="W45" s="305">
        <v>120</v>
      </c>
      <c r="X45" s="306"/>
      <c r="Y45" s="306"/>
      <c r="Z45" s="306"/>
      <c r="AA45" s="306"/>
      <c r="AB45" s="307">
        <f t="shared" si="2"/>
        <v>240</v>
      </c>
      <c r="AC45" s="307"/>
      <c r="AD45" s="307"/>
      <c r="AE45" s="307"/>
      <c r="AF45" s="307"/>
      <c r="AG45" s="308"/>
      <c r="AI45" s="15"/>
      <c r="AJ45" s="15"/>
      <c r="AK45" s="9"/>
    </row>
    <row r="46" spans="1:37" s="194" customFormat="1" ht="24" customHeight="1">
      <c r="A46" s="298">
        <v>10</v>
      </c>
      <c r="B46" s="278"/>
      <c r="C46" s="426" t="s">
        <v>748</v>
      </c>
      <c r="D46" s="427"/>
      <c r="E46" s="427"/>
      <c r="F46" s="427"/>
      <c r="G46" s="427"/>
      <c r="H46" s="427"/>
      <c r="I46" s="427"/>
      <c r="J46" s="427"/>
      <c r="K46" s="427"/>
      <c r="L46" s="428"/>
      <c r="M46" s="299"/>
      <c r="N46" s="300"/>
      <c r="O46" s="300"/>
      <c r="P46" s="301"/>
      <c r="Q46" s="241"/>
      <c r="R46" s="241"/>
      <c r="S46" s="429">
        <v>20</v>
      </c>
      <c r="T46" s="306"/>
      <c r="U46" s="306"/>
      <c r="V46" s="306"/>
      <c r="W46" s="305">
        <v>8</v>
      </c>
      <c r="X46" s="306"/>
      <c r="Y46" s="306"/>
      <c r="Z46" s="306"/>
      <c r="AA46" s="306"/>
      <c r="AB46" s="307">
        <f t="shared" si="2"/>
        <v>160</v>
      </c>
      <c r="AC46" s="307"/>
      <c r="AD46" s="307"/>
      <c r="AE46" s="307"/>
      <c r="AF46" s="307"/>
      <c r="AG46" s="308"/>
      <c r="AI46" s="15"/>
      <c r="AJ46" s="15"/>
      <c r="AK46" s="9"/>
    </row>
    <row r="47" spans="1:37" s="194" customFormat="1" ht="24" customHeight="1">
      <c r="A47" s="298">
        <v>11</v>
      </c>
      <c r="B47" s="278"/>
      <c r="C47" s="426" t="s">
        <v>749</v>
      </c>
      <c r="D47" s="427"/>
      <c r="E47" s="427"/>
      <c r="F47" s="427"/>
      <c r="G47" s="427"/>
      <c r="H47" s="427"/>
      <c r="I47" s="427"/>
      <c r="J47" s="427"/>
      <c r="K47" s="427"/>
      <c r="L47" s="428"/>
      <c r="M47" s="299"/>
      <c r="N47" s="300"/>
      <c r="O47" s="300"/>
      <c r="P47" s="301"/>
      <c r="Q47" s="241"/>
      <c r="R47" s="241"/>
      <c r="S47" s="429">
        <v>15</v>
      </c>
      <c r="T47" s="306"/>
      <c r="U47" s="306"/>
      <c r="V47" s="306"/>
      <c r="W47" s="305">
        <v>15</v>
      </c>
      <c r="X47" s="306"/>
      <c r="Y47" s="306"/>
      <c r="Z47" s="306"/>
      <c r="AA47" s="306"/>
      <c r="AB47" s="307">
        <f t="shared" si="2"/>
        <v>225</v>
      </c>
      <c r="AC47" s="307"/>
      <c r="AD47" s="307"/>
      <c r="AE47" s="307"/>
      <c r="AF47" s="307"/>
      <c r="AG47" s="308"/>
      <c r="AI47" s="15"/>
      <c r="AJ47" s="15"/>
      <c r="AK47" s="9"/>
    </row>
    <row r="48" spans="1:37" s="194" customFormat="1" ht="24" customHeight="1">
      <c r="A48" s="298">
        <v>12</v>
      </c>
      <c r="B48" s="278"/>
      <c r="C48" s="426" t="s">
        <v>751</v>
      </c>
      <c r="D48" s="427"/>
      <c r="E48" s="427"/>
      <c r="F48" s="427"/>
      <c r="G48" s="427"/>
      <c r="H48" s="427"/>
      <c r="I48" s="427"/>
      <c r="J48" s="427"/>
      <c r="K48" s="427"/>
      <c r="L48" s="428"/>
      <c r="M48" s="299"/>
      <c r="N48" s="300"/>
      <c r="O48" s="300"/>
      <c r="P48" s="301"/>
      <c r="Q48" s="241"/>
      <c r="R48" s="241"/>
      <c r="S48" s="429">
        <v>1</v>
      </c>
      <c r="T48" s="306"/>
      <c r="U48" s="306"/>
      <c r="V48" s="306"/>
      <c r="W48" s="305">
        <v>52</v>
      </c>
      <c r="X48" s="306"/>
      <c r="Y48" s="306"/>
      <c r="Z48" s="306"/>
      <c r="AA48" s="306"/>
      <c r="AB48" s="307">
        <f t="shared" si="2"/>
        <v>52</v>
      </c>
      <c r="AC48" s="307"/>
      <c r="AD48" s="307"/>
      <c r="AE48" s="307"/>
      <c r="AF48" s="307"/>
      <c r="AG48" s="308"/>
      <c r="AI48" s="15"/>
      <c r="AJ48" s="15"/>
      <c r="AK48" s="9"/>
    </row>
    <row r="49" spans="1:37" s="194" customFormat="1" ht="24" customHeight="1">
      <c r="A49" s="298">
        <v>13</v>
      </c>
      <c r="B49" s="278"/>
      <c r="C49" s="426" t="s">
        <v>752</v>
      </c>
      <c r="D49" s="427"/>
      <c r="E49" s="427"/>
      <c r="F49" s="427"/>
      <c r="G49" s="427"/>
      <c r="H49" s="427"/>
      <c r="I49" s="427"/>
      <c r="J49" s="427"/>
      <c r="K49" s="427"/>
      <c r="L49" s="428"/>
      <c r="M49" s="299"/>
      <c r="N49" s="300"/>
      <c r="O49" s="300"/>
      <c r="P49" s="301"/>
      <c r="Q49" s="241"/>
      <c r="R49" s="241"/>
      <c r="S49" s="429">
        <v>1</v>
      </c>
      <c r="T49" s="306"/>
      <c r="U49" s="306"/>
      <c r="V49" s="306"/>
      <c r="W49" s="305">
        <v>56</v>
      </c>
      <c r="X49" s="306"/>
      <c r="Y49" s="306"/>
      <c r="Z49" s="306"/>
      <c r="AA49" s="306"/>
      <c r="AB49" s="307">
        <f t="shared" si="2"/>
        <v>56</v>
      </c>
      <c r="AC49" s="307"/>
      <c r="AD49" s="307"/>
      <c r="AE49" s="307"/>
      <c r="AF49" s="307"/>
      <c r="AG49" s="308"/>
      <c r="AI49" s="15"/>
      <c r="AJ49" s="15"/>
      <c r="AK49" s="9"/>
    </row>
    <row r="50" spans="1:37" s="194" customFormat="1" ht="24" customHeight="1">
      <c r="A50" s="298">
        <v>14</v>
      </c>
      <c r="B50" s="278"/>
      <c r="C50" s="426" t="s">
        <v>753</v>
      </c>
      <c r="D50" s="427"/>
      <c r="E50" s="427"/>
      <c r="F50" s="427"/>
      <c r="G50" s="427"/>
      <c r="H50" s="427"/>
      <c r="I50" s="427"/>
      <c r="J50" s="427"/>
      <c r="K50" s="427"/>
      <c r="L50" s="428"/>
      <c r="M50" s="299"/>
      <c r="N50" s="300"/>
      <c r="O50" s="300"/>
      <c r="P50" s="301"/>
      <c r="Q50" s="241"/>
      <c r="R50" s="241"/>
      <c r="S50" s="429">
        <v>1</v>
      </c>
      <c r="T50" s="306"/>
      <c r="U50" s="306"/>
      <c r="V50" s="306"/>
      <c r="W50" s="305">
        <v>48</v>
      </c>
      <c r="X50" s="306"/>
      <c r="Y50" s="306"/>
      <c r="Z50" s="306"/>
      <c r="AA50" s="306"/>
      <c r="AB50" s="307">
        <f t="shared" si="2"/>
        <v>48</v>
      </c>
      <c r="AC50" s="307"/>
      <c r="AD50" s="307"/>
      <c r="AE50" s="307"/>
      <c r="AF50" s="307"/>
      <c r="AG50" s="308"/>
      <c r="AI50" s="15"/>
      <c r="AJ50" s="15"/>
      <c r="AK50" s="9"/>
    </row>
    <row r="51" spans="1:37" s="194" customFormat="1" ht="24" customHeight="1">
      <c r="A51" s="298">
        <v>15</v>
      </c>
      <c r="B51" s="278"/>
      <c r="C51" s="426" t="s">
        <v>732</v>
      </c>
      <c r="D51" s="427"/>
      <c r="E51" s="427"/>
      <c r="F51" s="427"/>
      <c r="G51" s="427"/>
      <c r="H51" s="427"/>
      <c r="I51" s="427"/>
      <c r="J51" s="427"/>
      <c r="K51" s="427"/>
      <c r="L51" s="428"/>
      <c r="M51" s="299"/>
      <c r="N51" s="300"/>
      <c r="O51" s="300"/>
      <c r="P51" s="301"/>
      <c r="Q51" s="241"/>
      <c r="R51" s="241"/>
      <c r="S51" s="429">
        <v>3</v>
      </c>
      <c r="T51" s="306"/>
      <c r="U51" s="306"/>
      <c r="V51" s="306"/>
      <c r="W51" s="305">
        <v>8</v>
      </c>
      <c r="X51" s="306"/>
      <c r="Y51" s="306"/>
      <c r="Z51" s="306"/>
      <c r="AA51" s="306"/>
      <c r="AB51" s="307">
        <f t="shared" si="2"/>
        <v>24</v>
      </c>
      <c r="AC51" s="307"/>
      <c r="AD51" s="307"/>
      <c r="AE51" s="307"/>
      <c r="AF51" s="307"/>
      <c r="AG51" s="308"/>
      <c r="AI51" s="15"/>
      <c r="AJ51" s="15"/>
      <c r="AK51" s="9"/>
    </row>
    <row r="52" spans="1:37" s="194" customFormat="1" ht="24" customHeight="1">
      <c r="A52" s="298">
        <v>16</v>
      </c>
      <c r="B52" s="278"/>
      <c r="C52" s="426" t="s">
        <v>754</v>
      </c>
      <c r="D52" s="427"/>
      <c r="E52" s="427"/>
      <c r="F52" s="427"/>
      <c r="G52" s="427"/>
      <c r="H52" s="427"/>
      <c r="I52" s="427"/>
      <c r="J52" s="427"/>
      <c r="K52" s="427"/>
      <c r="L52" s="428"/>
      <c r="M52" s="299"/>
      <c r="N52" s="300"/>
      <c r="O52" s="300"/>
      <c r="P52" s="301"/>
      <c r="Q52" s="241"/>
      <c r="R52" s="241"/>
      <c r="S52" s="429">
        <v>3</v>
      </c>
      <c r="T52" s="306"/>
      <c r="U52" s="306"/>
      <c r="V52" s="306"/>
      <c r="W52" s="305">
        <v>12</v>
      </c>
      <c r="X52" s="306"/>
      <c r="Y52" s="306"/>
      <c r="Z52" s="306"/>
      <c r="AA52" s="306"/>
      <c r="AB52" s="307">
        <f t="shared" si="2"/>
        <v>36</v>
      </c>
      <c r="AC52" s="307"/>
      <c r="AD52" s="307"/>
      <c r="AE52" s="307"/>
      <c r="AF52" s="307"/>
      <c r="AG52" s="308"/>
      <c r="AI52" s="15"/>
      <c r="AJ52" s="15"/>
      <c r="AK52" s="9"/>
    </row>
    <row r="53" spans="1:37" s="194" customFormat="1" ht="24" customHeight="1">
      <c r="A53" s="298">
        <v>17</v>
      </c>
      <c r="B53" s="278"/>
      <c r="C53" s="426" t="s">
        <v>755</v>
      </c>
      <c r="D53" s="427"/>
      <c r="E53" s="427"/>
      <c r="F53" s="427"/>
      <c r="G53" s="427"/>
      <c r="H53" s="427"/>
      <c r="I53" s="427"/>
      <c r="J53" s="427"/>
      <c r="K53" s="427"/>
      <c r="L53" s="428"/>
      <c r="M53" s="299"/>
      <c r="N53" s="300"/>
      <c r="O53" s="300"/>
      <c r="P53" s="301"/>
      <c r="Q53" s="241"/>
      <c r="R53" s="241"/>
      <c r="S53" s="429">
        <v>4</v>
      </c>
      <c r="T53" s="306"/>
      <c r="U53" s="306"/>
      <c r="V53" s="306"/>
      <c r="W53" s="305">
        <v>12</v>
      </c>
      <c r="X53" s="306"/>
      <c r="Y53" s="306"/>
      <c r="Z53" s="306"/>
      <c r="AA53" s="306"/>
      <c r="AB53" s="307">
        <f t="shared" ref="AB53:AB60" si="3">ROUND(S53*W53,0)</f>
        <v>48</v>
      </c>
      <c r="AC53" s="307"/>
      <c r="AD53" s="307"/>
      <c r="AE53" s="307"/>
      <c r="AF53" s="307"/>
      <c r="AG53" s="308"/>
      <c r="AI53" s="15"/>
      <c r="AJ53" s="15"/>
      <c r="AK53" s="9"/>
    </row>
    <row r="54" spans="1:37" s="194" customFormat="1" ht="24" customHeight="1">
      <c r="A54" s="298">
        <v>18</v>
      </c>
      <c r="B54" s="278"/>
      <c r="C54" s="426" t="s">
        <v>756</v>
      </c>
      <c r="D54" s="427"/>
      <c r="E54" s="427"/>
      <c r="F54" s="427"/>
      <c r="G54" s="427"/>
      <c r="H54" s="427"/>
      <c r="I54" s="427"/>
      <c r="J54" s="427"/>
      <c r="K54" s="427"/>
      <c r="L54" s="428"/>
      <c r="M54" s="299"/>
      <c r="N54" s="300"/>
      <c r="O54" s="300"/>
      <c r="P54" s="301"/>
      <c r="Q54" s="241"/>
      <c r="R54" s="241"/>
      <c r="S54" s="429">
        <v>5</v>
      </c>
      <c r="T54" s="306"/>
      <c r="U54" s="306"/>
      <c r="V54" s="306"/>
      <c r="W54" s="305">
        <v>7</v>
      </c>
      <c r="X54" s="306"/>
      <c r="Y54" s="306"/>
      <c r="Z54" s="306"/>
      <c r="AA54" s="306"/>
      <c r="AB54" s="307">
        <f t="shared" si="3"/>
        <v>35</v>
      </c>
      <c r="AC54" s="307"/>
      <c r="AD54" s="307"/>
      <c r="AE54" s="307"/>
      <c r="AF54" s="307"/>
      <c r="AG54" s="308"/>
      <c r="AI54" s="15"/>
      <c r="AJ54" s="15"/>
      <c r="AK54" s="9"/>
    </row>
    <row r="55" spans="1:37" s="194" customFormat="1" ht="24" customHeight="1">
      <c r="A55" s="298">
        <v>19</v>
      </c>
      <c r="B55" s="278"/>
      <c r="C55" s="426" t="s">
        <v>757</v>
      </c>
      <c r="D55" s="427"/>
      <c r="E55" s="427"/>
      <c r="F55" s="427"/>
      <c r="G55" s="427"/>
      <c r="H55" s="427"/>
      <c r="I55" s="427"/>
      <c r="J55" s="427"/>
      <c r="K55" s="427"/>
      <c r="L55" s="428"/>
      <c r="M55" s="299"/>
      <c r="N55" s="300"/>
      <c r="O55" s="300"/>
      <c r="P55" s="301"/>
      <c r="Q55" s="241"/>
      <c r="R55" s="241"/>
      <c r="S55" s="429">
        <v>5</v>
      </c>
      <c r="T55" s="306"/>
      <c r="U55" s="306"/>
      <c r="V55" s="306"/>
      <c r="W55" s="305">
        <v>8</v>
      </c>
      <c r="X55" s="306"/>
      <c r="Y55" s="306"/>
      <c r="Z55" s="306"/>
      <c r="AA55" s="306"/>
      <c r="AB55" s="307">
        <f t="shared" si="3"/>
        <v>40</v>
      </c>
      <c r="AC55" s="307"/>
      <c r="AD55" s="307"/>
      <c r="AE55" s="307"/>
      <c r="AF55" s="307"/>
      <c r="AG55" s="308"/>
      <c r="AI55" s="15"/>
      <c r="AJ55" s="15"/>
      <c r="AK55" s="9"/>
    </row>
    <row r="56" spans="1:37" s="194" customFormat="1" ht="24" customHeight="1">
      <c r="A56" s="298">
        <v>20</v>
      </c>
      <c r="B56" s="278"/>
      <c r="C56" s="426" t="s">
        <v>758</v>
      </c>
      <c r="D56" s="427"/>
      <c r="E56" s="427"/>
      <c r="F56" s="427"/>
      <c r="G56" s="427"/>
      <c r="H56" s="427"/>
      <c r="I56" s="427"/>
      <c r="J56" s="427"/>
      <c r="K56" s="427"/>
      <c r="L56" s="428"/>
      <c r="M56" s="299"/>
      <c r="N56" s="300"/>
      <c r="O56" s="300"/>
      <c r="P56" s="301"/>
      <c r="Q56" s="241"/>
      <c r="R56" s="241"/>
      <c r="S56" s="429">
        <v>1</v>
      </c>
      <c r="T56" s="306"/>
      <c r="U56" s="306"/>
      <c r="V56" s="306"/>
      <c r="W56" s="305">
        <v>72</v>
      </c>
      <c r="X56" s="306"/>
      <c r="Y56" s="306"/>
      <c r="Z56" s="306"/>
      <c r="AA56" s="306"/>
      <c r="AB56" s="307">
        <f t="shared" si="3"/>
        <v>72</v>
      </c>
      <c r="AC56" s="307"/>
      <c r="AD56" s="307"/>
      <c r="AE56" s="307"/>
      <c r="AF56" s="307"/>
      <c r="AG56" s="308"/>
      <c r="AI56" s="15"/>
      <c r="AJ56" s="15"/>
      <c r="AK56" s="9"/>
    </row>
    <row r="57" spans="1:37" s="194" customFormat="1" ht="24" customHeight="1">
      <c r="A57" s="298">
        <v>21</v>
      </c>
      <c r="B57" s="278"/>
      <c r="C57" s="426" t="s">
        <v>759</v>
      </c>
      <c r="D57" s="427"/>
      <c r="E57" s="427"/>
      <c r="F57" s="427"/>
      <c r="G57" s="427"/>
      <c r="H57" s="427"/>
      <c r="I57" s="427"/>
      <c r="J57" s="427"/>
      <c r="K57" s="427"/>
      <c r="L57" s="428"/>
      <c r="M57" s="299"/>
      <c r="N57" s="300"/>
      <c r="O57" s="300"/>
      <c r="P57" s="301"/>
      <c r="Q57" s="241"/>
      <c r="R57" s="241"/>
      <c r="S57" s="429">
        <v>1</v>
      </c>
      <c r="T57" s="306"/>
      <c r="U57" s="306"/>
      <c r="V57" s="306"/>
      <c r="W57" s="305">
        <v>48</v>
      </c>
      <c r="X57" s="306"/>
      <c r="Y57" s="306"/>
      <c r="Z57" s="306"/>
      <c r="AA57" s="306"/>
      <c r="AB57" s="307">
        <f t="shared" si="3"/>
        <v>48</v>
      </c>
      <c r="AC57" s="307"/>
      <c r="AD57" s="307"/>
      <c r="AE57" s="307"/>
      <c r="AF57" s="307"/>
      <c r="AG57" s="308"/>
      <c r="AI57" s="15"/>
      <c r="AJ57" s="15"/>
      <c r="AK57" s="9"/>
    </row>
    <row r="58" spans="1:37" s="194" customFormat="1" ht="24" customHeight="1">
      <c r="A58" s="298">
        <v>22</v>
      </c>
      <c r="B58" s="278"/>
      <c r="C58" s="426" t="s">
        <v>760</v>
      </c>
      <c r="D58" s="427"/>
      <c r="E58" s="427"/>
      <c r="F58" s="427"/>
      <c r="G58" s="427"/>
      <c r="H58" s="427"/>
      <c r="I58" s="427"/>
      <c r="J58" s="427"/>
      <c r="K58" s="427"/>
      <c r="L58" s="428"/>
      <c r="M58" s="299"/>
      <c r="N58" s="300"/>
      <c r="O58" s="300"/>
      <c r="P58" s="301"/>
      <c r="Q58" s="241"/>
      <c r="R58" s="241"/>
      <c r="S58" s="429">
        <v>1</v>
      </c>
      <c r="T58" s="306"/>
      <c r="U58" s="306"/>
      <c r="V58" s="306"/>
      <c r="W58" s="305">
        <v>96</v>
      </c>
      <c r="X58" s="306"/>
      <c r="Y58" s="306"/>
      <c r="Z58" s="306"/>
      <c r="AA58" s="306"/>
      <c r="AB58" s="307">
        <f t="shared" si="3"/>
        <v>96</v>
      </c>
      <c r="AC58" s="307"/>
      <c r="AD58" s="307"/>
      <c r="AE58" s="307"/>
      <c r="AF58" s="307"/>
      <c r="AG58" s="308"/>
      <c r="AI58" s="15"/>
      <c r="AJ58" s="15"/>
      <c r="AK58" s="9"/>
    </row>
    <row r="59" spans="1:37" s="194" customFormat="1" ht="24" customHeight="1">
      <c r="A59" s="298">
        <v>23</v>
      </c>
      <c r="B59" s="278"/>
      <c r="C59" s="426" t="s">
        <v>733</v>
      </c>
      <c r="D59" s="427"/>
      <c r="E59" s="427"/>
      <c r="F59" s="427"/>
      <c r="G59" s="427"/>
      <c r="H59" s="427"/>
      <c r="I59" s="427"/>
      <c r="J59" s="427"/>
      <c r="K59" s="427"/>
      <c r="L59" s="428"/>
      <c r="M59" s="299"/>
      <c r="N59" s="300"/>
      <c r="O59" s="300"/>
      <c r="P59" s="301"/>
      <c r="Q59" s="241"/>
      <c r="R59" s="241"/>
      <c r="S59" s="429">
        <v>3</v>
      </c>
      <c r="T59" s="306"/>
      <c r="U59" s="306"/>
      <c r="V59" s="306"/>
      <c r="W59" s="305">
        <v>25</v>
      </c>
      <c r="X59" s="306"/>
      <c r="Y59" s="306"/>
      <c r="Z59" s="306"/>
      <c r="AA59" s="306"/>
      <c r="AB59" s="307">
        <f t="shared" si="3"/>
        <v>75</v>
      </c>
      <c r="AC59" s="307"/>
      <c r="AD59" s="307"/>
      <c r="AE59" s="307"/>
      <c r="AF59" s="307"/>
      <c r="AG59" s="308"/>
      <c r="AI59" s="15"/>
      <c r="AJ59" s="15"/>
      <c r="AK59" s="9"/>
    </row>
    <row r="60" spans="1:37" s="194" customFormat="1" ht="24" customHeight="1">
      <c r="A60" s="298">
        <v>24</v>
      </c>
      <c r="B60" s="278"/>
      <c r="C60" s="426" t="s">
        <v>761</v>
      </c>
      <c r="D60" s="427"/>
      <c r="E60" s="427"/>
      <c r="F60" s="427"/>
      <c r="G60" s="427"/>
      <c r="H60" s="427"/>
      <c r="I60" s="427"/>
      <c r="J60" s="427"/>
      <c r="K60" s="427"/>
      <c r="L60" s="428"/>
      <c r="M60" s="299"/>
      <c r="N60" s="300"/>
      <c r="O60" s="300"/>
      <c r="P60" s="301"/>
      <c r="Q60" s="241"/>
      <c r="R60" s="241"/>
      <c r="S60" s="429">
        <v>1</v>
      </c>
      <c r="T60" s="306"/>
      <c r="U60" s="306"/>
      <c r="V60" s="306"/>
      <c r="W60" s="305">
        <v>30</v>
      </c>
      <c r="X60" s="306"/>
      <c r="Y60" s="306"/>
      <c r="Z60" s="306"/>
      <c r="AA60" s="306"/>
      <c r="AB60" s="307">
        <f t="shared" si="3"/>
        <v>30</v>
      </c>
      <c r="AC60" s="307"/>
      <c r="AD60" s="307"/>
      <c r="AE60" s="307"/>
      <c r="AF60" s="307"/>
      <c r="AG60" s="308"/>
      <c r="AI60" s="15"/>
      <c r="AJ60" s="15"/>
      <c r="AK60" s="9"/>
    </row>
    <row r="61" spans="1:37" ht="24" customHeight="1">
      <c r="A61" s="298">
        <v>25</v>
      </c>
      <c r="B61" s="278"/>
      <c r="C61" s="426" t="s">
        <v>734</v>
      </c>
      <c r="D61" s="427"/>
      <c r="E61" s="427"/>
      <c r="F61" s="427"/>
      <c r="G61" s="427"/>
      <c r="H61" s="427"/>
      <c r="I61" s="427"/>
      <c r="J61" s="427"/>
      <c r="K61" s="427"/>
      <c r="L61" s="428"/>
      <c r="M61" s="299"/>
      <c r="N61" s="300"/>
      <c r="O61" s="300"/>
      <c r="P61" s="301"/>
      <c r="Q61" s="241"/>
      <c r="R61" s="241"/>
      <c r="S61" s="429">
        <v>1</v>
      </c>
      <c r="T61" s="306"/>
      <c r="U61" s="306"/>
      <c r="V61" s="306"/>
      <c r="W61" s="305">
        <v>36</v>
      </c>
      <c r="X61" s="306"/>
      <c r="Y61" s="306"/>
      <c r="Z61" s="306"/>
      <c r="AA61" s="306"/>
      <c r="AB61" s="307">
        <f t="shared" ref="AB61:AB66" si="4">ROUND(S61*W61,0)</f>
        <v>36</v>
      </c>
      <c r="AC61" s="307"/>
      <c r="AD61" s="307"/>
      <c r="AE61" s="307"/>
      <c r="AF61" s="307"/>
      <c r="AG61" s="308"/>
      <c r="AK61" s="9"/>
    </row>
    <row r="62" spans="1:37" ht="24" customHeight="1">
      <c r="A62" s="298">
        <v>26</v>
      </c>
      <c r="B62" s="278"/>
      <c r="C62" s="426" t="s">
        <v>735</v>
      </c>
      <c r="D62" s="427"/>
      <c r="E62" s="427"/>
      <c r="F62" s="427"/>
      <c r="G62" s="427"/>
      <c r="H62" s="427"/>
      <c r="I62" s="427"/>
      <c r="J62" s="427"/>
      <c r="K62" s="427"/>
      <c r="L62" s="428"/>
      <c r="M62" s="299"/>
      <c r="N62" s="300"/>
      <c r="O62" s="300"/>
      <c r="P62" s="301"/>
      <c r="Q62" s="241"/>
      <c r="R62" s="241"/>
      <c r="S62" s="429">
        <v>1</v>
      </c>
      <c r="T62" s="306"/>
      <c r="U62" s="306"/>
      <c r="V62" s="306"/>
      <c r="W62" s="305">
        <v>10</v>
      </c>
      <c r="X62" s="306"/>
      <c r="Y62" s="306"/>
      <c r="Z62" s="306"/>
      <c r="AA62" s="306"/>
      <c r="AB62" s="307">
        <f t="shared" si="4"/>
        <v>10</v>
      </c>
      <c r="AC62" s="307"/>
      <c r="AD62" s="307"/>
      <c r="AE62" s="307"/>
      <c r="AF62" s="307"/>
      <c r="AG62" s="308"/>
      <c r="AK62" s="9"/>
    </row>
    <row r="63" spans="1:37" ht="24" customHeight="1">
      <c r="A63" s="298">
        <v>27</v>
      </c>
      <c r="B63" s="278"/>
      <c r="C63" s="426" t="s">
        <v>732</v>
      </c>
      <c r="D63" s="427"/>
      <c r="E63" s="427"/>
      <c r="F63" s="427"/>
      <c r="G63" s="427"/>
      <c r="H63" s="427"/>
      <c r="I63" s="427"/>
      <c r="J63" s="427"/>
      <c r="K63" s="427"/>
      <c r="L63" s="428"/>
      <c r="M63" s="299"/>
      <c r="N63" s="300"/>
      <c r="O63" s="300"/>
      <c r="P63" s="301"/>
      <c r="Q63" s="241"/>
      <c r="R63" s="241"/>
      <c r="S63" s="429">
        <v>5</v>
      </c>
      <c r="T63" s="306"/>
      <c r="U63" s="306"/>
      <c r="V63" s="306"/>
      <c r="W63" s="305">
        <v>8</v>
      </c>
      <c r="X63" s="306"/>
      <c r="Y63" s="306"/>
      <c r="Z63" s="306"/>
      <c r="AA63" s="306"/>
      <c r="AB63" s="307">
        <f t="shared" si="4"/>
        <v>40</v>
      </c>
      <c r="AC63" s="307"/>
      <c r="AD63" s="307"/>
      <c r="AE63" s="307"/>
      <c r="AF63" s="307"/>
      <c r="AG63" s="308"/>
      <c r="AK63" s="9"/>
    </row>
    <row r="64" spans="1:37" ht="24" customHeight="1">
      <c r="A64" s="298">
        <v>28</v>
      </c>
      <c r="B64" s="278"/>
      <c r="C64" s="426" t="s">
        <v>762</v>
      </c>
      <c r="D64" s="427"/>
      <c r="E64" s="427"/>
      <c r="F64" s="427"/>
      <c r="G64" s="427"/>
      <c r="H64" s="427"/>
      <c r="I64" s="427"/>
      <c r="J64" s="427"/>
      <c r="K64" s="427"/>
      <c r="L64" s="428"/>
      <c r="M64" s="299"/>
      <c r="N64" s="300"/>
      <c r="O64" s="300"/>
      <c r="P64" s="301"/>
      <c r="Q64" s="241"/>
      <c r="R64" s="241"/>
      <c r="S64" s="429">
        <v>3</v>
      </c>
      <c r="T64" s="306"/>
      <c r="U64" s="306"/>
      <c r="V64" s="306"/>
      <c r="W64" s="305">
        <v>8</v>
      </c>
      <c r="X64" s="306"/>
      <c r="Y64" s="306"/>
      <c r="Z64" s="306"/>
      <c r="AA64" s="306"/>
      <c r="AB64" s="307">
        <f t="shared" si="4"/>
        <v>24</v>
      </c>
      <c r="AC64" s="307"/>
      <c r="AD64" s="307"/>
      <c r="AE64" s="307"/>
      <c r="AF64" s="307"/>
      <c r="AG64" s="308"/>
      <c r="AK64" s="9"/>
    </row>
    <row r="65" spans="1:37" ht="24" customHeight="1">
      <c r="A65" s="298">
        <v>29</v>
      </c>
      <c r="B65" s="278"/>
      <c r="C65" s="426" t="s">
        <v>763</v>
      </c>
      <c r="D65" s="427"/>
      <c r="E65" s="427"/>
      <c r="F65" s="427"/>
      <c r="G65" s="427"/>
      <c r="H65" s="427"/>
      <c r="I65" s="427"/>
      <c r="J65" s="427"/>
      <c r="K65" s="427"/>
      <c r="L65" s="428"/>
      <c r="M65" s="299"/>
      <c r="N65" s="300"/>
      <c r="O65" s="300"/>
      <c r="P65" s="301"/>
      <c r="Q65" s="241"/>
      <c r="R65" s="241"/>
      <c r="S65" s="429">
        <v>6</v>
      </c>
      <c r="T65" s="306"/>
      <c r="U65" s="306"/>
      <c r="V65" s="306"/>
      <c r="W65" s="305">
        <v>24</v>
      </c>
      <c r="X65" s="306"/>
      <c r="Y65" s="306"/>
      <c r="Z65" s="306"/>
      <c r="AA65" s="306"/>
      <c r="AB65" s="307">
        <f t="shared" si="4"/>
        <v>144</v>
      </c>
      <c r="AC65" s="307"/>
      <c r="AD65" s="307"/>
      <c r="AE65" s="307"/>
      <c r="AF65" s="307"/>
      <c r="AG65" s="308"/>
      <c r="AK65" s="9"/>
    </row>
    <row r="66" spans="1:37" ht="24" customHeight="1">
      <c r="A66" s="298">
        <v>30</v>
      </c>
      <c r="B66" s="278"/>
      <c r="C66" s="426" t="s">
        <v>764</v>
      </c>
      <c r="D66" s="427"/>
      <c r="E66" s="427"/>
      <c r="F66" s="427"/>
      <c r="G66" s="427"/>
      <c r="H66" s="427"/>
      <c r="I66" s="427"/>
      <c r="J66" s="427"/>
      <c r="K66" s="427"/>
      <c r="L66" s="428"/>
      <c r="M66" s="299"/>
      <c r="N66" s="300"/>
      <c r="O66" s="300"/>
      <c r="P66" s="301"/>
      <c r="Q66" s="241"/>
      <c r="R66" s="241"/>
      <c r="S66" s="429">
        <v>2</v>
      </c>
      <c r="T66" s="306"/>
      <c r="U66" s="306"/>
      <c r="V66" s="306"/>
      <c r="W66" s="305">
        <v>12</v>
      </c>
      <c r="X66" s="306"/>
      <c r="Y66" s="306"/>
      <c r="Z66" s="306"/>
      <c r="AA66" s="306"/>
      <c r="AB66" s="307">
        <f t="shared" si="4"/>
        <v>24</v>
      </c>
      <c r="AC66" s="307"/>
      <c r="AD66" s="307"/>
      <c r="AE66" s="307"/>
      <c r="AF66" s="307"/>
      <c r="AG66" s="308"/>
      <c r="AK66" s="9"/>
    </row>
    <row r="67" spans="1:37" ht="24" customHeight="1">
      <c r="A67" s="298">
        <v>31</v>
      </c>
      <c r="B67" s="278"/>
      <c r="C67" s="426" t="s">
        <v>765</v>
      </c>
      <c r="D67" s="427"/>
      <c r="E67" s="427"/>
      <c r="F67" s="427"/>
      <c r="G67" s="427"/>
      <c r="H67" s="427"/>
      <c r="I67" s="427"/>
      <c r="J67" s="427"/>
      <c r="K67" s="427"/>
      <c r="L67" s="428"/>
      <c r="M67" s="299"/>
      <c r="N67" s="300"/>
      <c r="O67" s="300"/>
      <c r="P67" s="301"/>
      <c r="Q67" s="241"/>
      <c r="R67" s="241"/>
      <c r="S67" s="429">
        <v>2</v>
      </c>
      <c r="T67" s="306"/>
      <c r="U67" s="306"/>
      <c r="V67" s="306"/>
      <c r="W67" s="305">
        <v>5</v>
      </c>
      <c r="X67" s="306"/>
      <c r="Y67" s="306"/>
      <c r="Z67" s="306"/>
      <c r="AA67" s="306"/>
      <c r="AB67" s="307">
        <f t="shared" ref="AB67:AB90" si="5">ROUND(S67*W67,0)</f>
        <v>10</v>
      </c>
      <c r="AC67" s="307"/>
      <c r="AD67" s="307"/>
      <c r="AE67" s="307"/>
      <c r="AF67" s="307"/>
      <c r="AG67" s="308"/>
      <c r="AK67" s="9"/>
    </row>
    <row r="68" spans="1:37" ht="24" customHeight="1">
      <c r="A68" s="298">
        <v>32</v>
      </c>
      <c r="B68" s="278"/>
      <c r="C68" s="426" t="s">
        <v>736</v>
      </c>
      <c r="D68" s="427"/>
      <c r="E68" s="427"/>
      <c r="F68" s="427"/>
      <c r="G68" s="427"/>
      <c r="H68" s="427"/>
      <c r="I68" s="427"/>
      <c r="J68" s="427"/>
      <c r="K68" s="427"/>
      <c r="L68" s="428"/>
      <c r="M68" s="299"/>
      <c r="N68" s="300"/>
      <c r="O68" s="300"/>
      <c r="P68" s="301"/>
      <c r="Q68" s="241"/>
      <c r="R68" s="241"/>
      <c r="S68" s="429">
        <v>2</v>
      </c>
      <c r="T68" s="306"/>
      <c r="U68" s="306"/>
      <c r="V68" s="306"/>
      <c r="W68" s="305">
        <v>120</v>
      </c>
      <c r="X68" s="306"/>
      <c r="Y68" s="306"/>
      <c r="Z68" s="306"/>
      <c r="AA68" s="306"/>
      <c r="AB68" s="307">
        <f t="shared" si="5"/>
        <v>240</v>
      </c>
      <c r="AC68" s="307"/>
      <c r="AD68" s="307"/>
      <c r="AE68" s="307"/>
      <c r="AF68" s="307"/>
      <c r="AG68" s="308"/>
      <c r="AK68" s="9"/>
    </row>
    <row r="69" spans="1:37" ht="24" customHeight="1">
      <c r="A69" s="298">
        <v>33</v>
      </c>
      <c r="B69" s="278"/>
      <c r="C69" s="426" t="s">
        <v>755</v>
      </c>
      <c r="D69" s="427"/>
      <c r="E69" s="427"/>
      <c r="F69" s="427"/>
      <c r="G69" s="427"/>
      <c r="H69" s="427"/>
      <c r="I69" s="427"/>
      <c r="J69" s="427"/>
      <c r="K69" s="427"/>
      <c r="L69" s="428"/>
      <c r="M69" s="299"/>
      <c r="N69" s="300"/>
      <c r="O69" s="300"/>
      <c r="P69" s="301"/>
      <c r="Q69" s="241"/>
      <c r="R69" s="241"/>
      <c r="S69" s="429">
        <v>50</v>
      </c>
      <c r="T69" s="306"/>
      <c r="U69" s="306"/>
      <c r="V69" s="306"/>
      <c r="W69" s="305">
        <v>10.5</v>
      </c>
      <c r="X69" s="306"/>
      <c r="Y69" s="306"/>
      <c r="Z69" s="306"/>
      <c r="AA69" s="306"/>
      <c r="AB69" s="307">
        <f t="shared" si="5"/>
        <v>525</v>
      </c>
      <c r="AC69" s="307"/>
      <c r="AD69" s="307"/>
      <c r="AE69" s="307"/>
      <c r="AF69" s="307"/>
      <c r="AG69" s="308"/>
      <c r="AK69" s="9"/>
    </row>
    <row r="70" spans="1:37" ht="24" customHeight="1">
      <c r="A70" s="298">
        <v>34</v>
      </c>
      <c r="B70" s="278"/>
      <c r="C70" s="426" t="s">
        <v>764</v>
      </c>
      <c r="D70" s="427"/>
      <c r="E70" s="427"/>
      <c r="F70" s="427"/>
      <c r="G70" s="427"/>
      <c r="H70" s="427"/>
      <c r="I70" s="427"/>
      <c r="J70" s="427"/>
      <c r="K70" s="427"/>
      <c r="L70" s="428"/>
      <c r="M70" s="299"/>
      <c r="N70" s="300"/>
      <c r="O70" s="300"/>
      <c r="P70" s="301"/>
      <c r="Q70" s="241"/>
      <c r="R70" s="241"/>
      <c r="S70" s="429">
        <v>50</v>
      </c>
      <c r="T70" s="306"/>
      <c r="U70" s="306"/>
      <c r="V70" s="306"/>
      <c r="W70" s="305">
        <v>10.5</v>
      </c>
      <c r="X70" s="306"/>
      <c r="Y70" s="306"/>
      <c r="Z70" s="306"/>
      <c r="AA70" s="306"/>
      <c r="AB70" s="307">
        <f t="shared" si="5"/>
        <v>525</v>
      </c>
      <c r="AC70" s="307"/>
      <c r="AD70" s="307"/>
      <c r="AE70" s="307"/>
      <c r="AF70" s="307"/>
      <c r="AG70" s="308"/>
      <c r="AK70" s="9"/>
    </row>
    <row r="71" spans="1:37" ht="24" customHeight="1">
      <c r="A71" s="298">
        <v>35</v>
      </c>
      <c r="B71" s="278"/>
      <c r="C71" s="426" t="s">
        <v>766</v>
      </c>
      <c r="D71" s="427"/>
      <c r="E71" s="427"/>
      <c r="F71" s="427"/>
      <c r="G71" s="427"/>
      <c r="H71" s="427"/>
      <c r="I71" s="427"/>
      <c r="J71" s="427"/>
      <c r="K71" s="427"/>
      <c r="L71" s="428"/>
      <c r="M71" s="299"/>
      <c r="N71" s="300"/>
      <c r="O71" s="300"/>
      <c r="P71" s="301"/>
      <c r="Q71" s="241"/>
      <c r="R71" s="241"/>
      <c r="S71" s="429">
        <v>20</v>
      </c>
      <c r="T71" s="306"/>
      <c r="U71" s="306"/>
      <c r="V71" s="306"/>
      <c r="W71" s="305">
        <v>20</v>
      </c>
      <c r="X71" s="306"/>
      <c r="Y71" s="306"/>
      <c r="Z71" s="306"/>
      <c r="AA71" s="306"/>
      <c r="AB71" s="307">
        <f t="shared" si="5"/>
        <v>400</v>
      </c>
      <c r="AC71" s="307"/>
      <c r="AD71" s="307"/>
      <c r="AE71" s="307"/>
      <c r="AF71" s="307"/>
      <c r="AG71" s="308"/>
      <c r="AK71" s="9"/>
    </row>
    <row r="72" spans="1:37" s="194" customFormat="1" ht="24" customHeight="1">
      <c r="A72" s="298">
        <v>36</v>
      </c>
      <c r="B72" s="278"/>
      <c r="C72" s="426" t="s">
        <v>767</v>
      </c>
      <c r="D72" s="427"/>
      <c r="E72" s="427"/>
      <c r="F72" s="427"/>
      <c r="G72" s="427"/>
      <c r="H72" s="427"/>
      <c r="I72" s="427"/>
      <c r="J72" s="427"/>
      <c r="K72" s="427"/>
      <c r="L72" s="428"/>
      <c r="M72" s="299"/>
      <c r="N72" s="300"/>
      <c r="O72" s="300"/>
      <c r="P72" s="301"/>
      <c r="Q72" s="241"/>
      <c r="R72" s="241"/>
      <c r="S72" s="429">
        <v>20</v>
      </c>
      <c r="T72" s="306"/>
      <c r="U72" s="306"/>
      <c r="V72" s="306"/>
      <c r="W72" s="305">
        <v>52</v>
      </c>
      <c r="X72" s="306"/>
      <c r="Y72" s="306"/>
      <c r="Z72" s="306"/>
      <c r="AA72" s="306"/>
      <c r="AB72" s="307">
        <f t="shared" ref="AB72:AB77" si="6">ROUND(S72*W72,0)</f>
        <v>1040</v>
      </c>
      <c r="AC72" s="307"/>
      <c r="AD72" s="307"/>
      <c r="AE72" s="307"/>
      <c r="AF72" s="307"/>
      <c r="AG72" s="308"/>
      <c r="AI72" s="15"/>
      <c r="AJ72" s="15"/>
      <c r="AK72" s="9"/>
    </row>
    <row r="73" spans="1:37" s="194" customFormat="1" ht="24" customHeight="1">
      <c r="A73" s="298">
        <v>37</v>
      </c>
      <c r="B73" s="278"/>
      <c r="C73" s="426" t="s">
        <v>768</v>
      </c>
      <c r="D73" s="427"/>
      <c r="E73" s="427"/>
      <c r="F73" s="427"/>
      <c r="G73" s="427"/>
      <c r="H73" s="427"/>
      <c r="I73" s="427"/>
      <c r="J73" s="427"/>
      <c r="K73" s="427"/>
      <c r="L73" s="428"/>
      <c r="M73" s="299"/>
      <c r="N73" s="300"/>
      <c r="O73" s="300"/>
      <c r="P73" s="301"/>
      <c r="Q73" s="241"/>
      <c r="R73" s="241"/>
      <c r="S73" s="429">
        <v>1</v>
      </c>
      <c r="T73" s="306"/>
      <c r="U73" s="306"/>
      <c r="V73" s="306"/>
      <c r="W73" s="305">
        <v>120</v>
      </c>
      <c r="X73" s="306"/>
      <c r="Y73" s="306"/>
      <c r="Z73" s="306"/>
      <c r="AA73" s="306"/>
      <c r="AB73" s="307">
        <f t="shared" si="6"/>
        <v>120</v>
      </c>
      <c r="AC73" s="307"/>
      <c r="AD73" s="307"/>
      <c r="AE73" s="307"/>
      <c r="AF73" s="307"/>
      <c r="AG73" s="308"/>
      <c r="AI73" s="15"/>
      <c r="AJ73" s="15"/>
      <c r="AK73" s="9"/>
    </row>
    <row r="74" spans="1:37" s="194" customFormat="1" ht="24" customHeight="1">
      <c r="A74" s="298">
        <v>38</v>
      </c>
      <c r="B74" s="278"/>
      <c r="C74" s="426" t="s">
        <v>769</v>
      </c>
      <c r="D74" s="427"/>
      <c r="E74" s="427"/>
      <c r="F74" s="427"/>
      <c r="G74" s="427"/>
      <c r="H74" s="427"/>
      <c r="I74" s="427"/>
      <c r="J74" s="427"/>
      <c r="K74" s="427"/>
      <c r="L74" s="428"/>
      <c r="M74" s="299"/>
      <c r="N74" s="300"/>
      <c r="O74" s="300"/>
      <c r="P74" s="301"/>
      <c r="Q74" s="241"/>
      <c r="R74" s="241"/>
      <c r="S74" s="429">
        <v>2</v>
      </c>
      <c r="T74" s="306"/>
      <c r="U74" s="306"/>
      <c r="V74" s="306"/>
      <c r="W74" s="305">
        <v>40</v>
      </c>
      <c r="X74" s="306"/>
      <c r="Y74" s="306"/>
      <c r="Z74" s="306"/>
      <c r="AA74" s="306"/>
      <c r="AB74" s="307">
        <f t="shared" si="6"/>
        <v>80</v>
      </c>
      <c r="AC74" s="307"/>
      <c r="AD74" s="307"/>
      <c r="AE74" s="307"/>
      <c r="AF74" s="307"/>
      <c r="AG74" s="308"/>
      <c r="AI74" s="15"/>
      <c r="AJ74" s="15"/>
      <c r="AK74" s="9"/>
    </row>
    <row r="75" spans="1:37" s="194" customFormat="1" ht="24" customHeight="1">
      <c r="A75" s="298">
        <v>39</v>
      </c>
      <c r="B75" s="278"/>
      <c r="C75" s="426" t="s">
        <v>770</v>
      </c>
      <c r="D75" s="427"/>
      <c r="E75" s="427"/>
      <c r="F75" s="427"/>
      <c r="G75" s="427"/>
      <c r="H75" s="427"/>
      <c r="I75" s="427"/>
      <c r="J75" s="427"/>
      <c r="K75" s="427"/>
      <c r="L75" s="428"/>
      <c r="M75" s="299"/>
      <c r="N75" s="300"/>
      <c r="O75" s="300"/>
      <c r="P75" s="301"/>
      <c r="Q75" s="241"/>
      <c r="R75" s="241"/>
      <c r="S75" s="429">
        <v>12</v>
      </c>
      <c r="T75" s="306"/>
      <c r="U75" s="306"/>
      <c r="V75" s="306"/>
      <c r="W75" s="305">
        <v>15</v>
      </c>
      <c r="X75" s="306"/>
      <c r="Y75" s="306"/>
      <c r="Z75" s="306"/>
      <c r="AA75" s="306"/>
      <c r="AB75" s="307">
        <f t="shared" si="6"/>
        <v>180</v>
      </c>
      <c r="AC75" s="307"/>
      <c r="AD75" s="307"/>
      <c r="AE75" s="307"/>
      <c r="AF75" s="307"/>
      <c r="AG75" s="308"/>
      <c r="AI75" s="15"/>
      <c r="AJ75" s="15"/>
      <c r="AK75" s="9"/>
    </row>
    <row r="76" spans="1:37" s="194" customFormat="1" ht="24" customHeight="1">
      <c r="A76" s="298">
        <v>40</v>
      </c>
      <c r="B76" s="278"/>
      <c r="C76" s="426" t="s">
        <v>771</v>
      </c>
      <c r="D76" s="427"/>
      <c r="E76" s="427"/>
      <c r="F76" s="427"/>
      <c r="G76" s="427"/>
      <c r="H76" s="427"/>
      <c r="I76" s="427"/>
      <c r="J76" s="427"/>
      <c r="K76" s="427"/>
      <c r="L76" s="428"/>
      <c r="M76" s="299"/>
      <c r="N76" s="300"/>
      <c r="O76" s="300"/>
      <c r="P76" s="301"/>
      <c r="Q76" s="241"/>
      <c r="R76" s="241"/>
      <c r="S76" s="429">
        <v>12</v>
      </c>
      <c r="T76" s="306"/>
      <c r="U76" s="306"/>
      <c r="V76" s="306"/>
      <c r="W76" s="305">
        <v>15</v>
      </c>
      <c r="X76" s="306"/>
      <c r="Y76" s="306"/>
      <c r="Z76" s="306"/>
      <c r="AA76" s="306"/>
      <c r="AB76" s="307">
        <f t="shared" si="6"/>
        <v>180</v>
      </c>
      <c r="AC76" s="307"/>
      <c r="AD76" s="307"/>
      <c r="AE76" s="307"/>
      <c r="AF76" s="307"/>
      <c r="AG76" s="308"/>
      <c r="AI76" s="15"/>
      <c r="AJ76" s="15"/>
      <c r="AK76" s="9"/>
    </row>
    <row r="77" spans="1:37" s="194" customFormat="1" ht="24" customHeight="1">
      <c r="A77" s="298">
        <v>41</v>
      </c>
      <c r="B77" s="278"/>
      <c r="C77" s="426" t="s">
        <v>772</v>
      </c>
      <c r="D77" s="427"/>
      <c r="E77" s="427"/>
      <c r="F77" s="427"/>
      <c r="G77" s="427"/>
      <c r="H77" s="427"/>
      <c r="I77" s="427"/>
      <c r="J77" s="427"/>
      <c r="K77" s="427"/>
      <c r="L77" s="428"/>
      <c r="M77" s="299"/>
      <c r="N77" s="300"/>
      <c r="O77" s="300"/>
      <c r="P77" s="301"/>
      <c r="Q77" s="241"/>
      <c r="R77" s="241"/>
      <c r="S77" s="429">
        <v>12</v>
      </c>
      <c r="T77" s="306"/>
      <c r="U77" s="306"/>
      <c r="V77" s="306"/>
      <c r="W77" s="305">
        <v>15</v>
      </c>
      <c r="X77" s="306"/>
      <c r="Y77" s="306"/>
      <c r="Z77" s="306"/>
      <c r="AA77" s="306"/>
      <c r="AB77" s="307">
        <f t="shared" si="6"/>
        <v>180</v>
      </c>
      <c r="AC77" s="307"/>
      <c r="AD77" s="307"/>
      <c r="AE77" s="307"/>
      <c r="AF77" s="307"/>
      <c r="AG77" s="308"/>
      <c r="AI77" s="15"/>
      <c r="AJ77" s="15"/>
      <c r="AK77" s="9"/>
    </row>
    <row r="78" spans="1:37" s="152" customFormat="1" ht="24" customHeight="1">
      <c r="A78" s="298">
        <v>42</v>
      </c>
      <c r="B78" s="278"/>
      <c r="C78" s="426" t="s">
        <v>773</v>
      </c>
      <c r="D78" s="427"/>
      <c r="E78" s="427"/>
      <c r="F78" s="427"/>
      <c r="G78" s="427"/>
      <c r="H78" s="427"/>
      <c r="I78" s="427"/>
      <c r="J78" s="427"/>
      <c r="K78" s="427"/>
      <c r="L78" s="428"/>
      <c r="M78" s="299"/>
      <c r="N78" s="300"/>
      <c r="O78" s="300"/>
      <c r="P78" s="301"/>
      <c r="Q78" s="241"/>
      <c r="R78" s="241"/>
      <c r="S78" s="429">
        <v>12</v>
      </c>
      <c r="T78" s="306"/>
      <c r="U78" s="306"/>
      <c r="V78" s="306"/>
      <c r="W78" s="305">
        <v>15</v>
      </c>
      <c r="X78" s="306"/>
      <c r="Y78" s="306"/>
      <c r="Z78" s="306"/>
      <c r="AA78" s="306"/>
      <c r="AB78" s="307">
        <f t="shared" ref="AB78:AB82" si="7">ROUND(S78*W78,0)</f>
        <v>180</v>
      </c>
      <c r="AC78" s="307"/>
      <c r="AD78" s="307"/>
      <c r="AE78" s="307"/>
      <c r="AF78" s="307"/>
      <c r="AG78" s="308"/>
      <c r="AI78" s="15"/>
      <c r="AJ78" s="15"/>
      <c r="AK78" s="9"/>
    </row>
    <row r="79" spans="1:37" s="152" customFormat="1" ht="24" customHeight="1">
      <c r="A79" s="298">
        <v>43</v>
      </c>
      <c r="B79" s="278"/>
      <c r="C79" s="426" t="s">
        <v>774</v>
      </c>
      <c r="D79" s="427"/>
      <c r="E79" s="427"/>
      <c r="F79" s="427"/>
      <c r="G79" s="427"/>
      <c r="H79" s="427"/>
      <c r="I79" s="427"/>
      <c r="J79" s="427"/>
      <c r="K79" s="427"/>
      <c r="L79" s="428"/>
      <c r="M79" s="299"/>
      <c r="N79" s="300"/>
      <c r="O79" s="300"/>
      <c r="P79" s="301"/>
      <c r="Q79" s="241"/>
      <c r="R79" s="241"/>
      <c r="S79" s="429">
        <v>12</v>
      </c>
      <c r="T79" s="306"/>
      <c r="U79" s="306"/>
      <c r="V79" s="306"/>
      <c r="W79" s="305">
        <v>15</v>
      </c>
      <c r="X79" s="306"/>
      <c r="Y79" s="306"/>
      <c r="Z79" s="306"/>
      <c r="AA79" s="306"/>
      <c r="AB79" s="307">
        <f t="shared" si="7"/>
        <v>180</v>
      </c>
      <c r="AC79" s="307"/>
      <c r="AD79" s="307"/>
      <c r="AE79" s="307"/>
      <c r="AF79" s="307"/>
      <c r="AG79" s="308"/>
      <c r="AI79" s="15"/>
      <c r="AJ79" s="15"/>
      <c r="AK79" s="9"/>
    </row>
    <row r="80" spans="1:37" s="152" customFormat="1" ht="24" customHeight="1">
      <c r="A80" s="298">
        <v>44</v>
      </c>
      <c r="B80" s="278"/>
      <c r="C80" s="426" t="s">
        <v>775</v>
      </c>
      <c r="D80" s="427"/>
      <c r="E80" s="427"/>
      <c r="F80" s="427"/>
      <c r="G80" s="427"/>
      <c r="H80" s="427"/>
      <c r="I80" s="427"/>
      <c r="J80" s="427"/>
      <c r="K80" s="427"/>
      <c r="L80" s="428"/>
      <c r="M80" s="299"/>
      <c r="N80" s="300"/>
      <c r="O80" s="300"/>
      <c r="P80" s="301"/>
      <c r="Q80" s="241"/>
      <c r="R80" s="241"/>
      <c r="S80" s="429">
        <v>15</v>
      </c>
      <c r="T80" s="306"/>
      <c r="U80" s="306"/>
      <c r="V80" s="306"/>
      <c r="W80" s="305">
        <v>30</v>
      </c>
      <c r="X80" s="306"/>
      <c r="Y80" s="306"/>
      <c r="Z80" s="306"/>
      <c r="AA80" s="306"/>
      <c r="AB80" s="307">
        <f t="shared" si="7"/>
        <v>450</v>
      </c>
      <c r="AC80" s="307"/>
      <c r="AD80" s="307"/>
      <c r="AE80" s="307"/>
      <c r="AF80" s="307"/>
      <c r="AG80" s="308"/>
      <c r="AI80" s="15"/>
      <c r="AJ80" s="15"/>
      <c r="AK80" s="9"/>
    </row>
    <row r="81" spans="1:37" s="152" customFormat="1" ht="24" customHeight="1">
      <c r="A81" s="298">
        <v>45</v>
      </c>
      <c r="B81" s="278"/>
      <c r="C81" s="426" t="s">
        <v>776</v>
      </c>
      <c r="D81" s="427"/>
      <c r="E81" s="427"/>
      <c r="F81" s="427"/>
      <c r="G81" s="427"/>
      <c r="H81" s="427"/>
      <c r="I81" s="427"/>
      <c r="J81" s="427"/>
      <c r="K81" s="427"/>
      <c r="L81" s="428"/>
      <c r="M81" s="299"/>
      <c r="N81" s="300"/>
      <c r="O81" s="300"/>
      <c r="P81" s="301"/>
      <c r="Q81" s="241"/>
      <c r="R81" s="241"/>
      <c r="S81" s="429">
        <v>15</v>
      </c>
      <c r="T81" s="306"/>
      <c r="U81" s="306"/>
      <c r="V81" s="306"/>
      <c r="W81" s="305">
        <v>36</v>
      </c>
      <c r="X81" s="306"/>
      <c r="Y81" s="306"/>
      <c r="Z81" s="306"/>
      <c r="AA81" s="306"/>
      <c r="AB81" s="307">
        <f t="shared" si="7"/>
        <v>540</v>
      </c>
      <c r="AC81" s="307"/>
      <c r="AD81" s="307"/>
      <c r="AE81" s="307"/>
      <c r="AF81" s="307"/>
      <c r="AG81" s="308"/>
      <c r="AI81" s="15"/>
      <c r="AJ81" s="15"/>
      <c r="AK81" s="9"/>
    </row>
    <row r="82" spans="1:37" s="152" customFormat="1" ht="24" customHeight="1">
      <c r="A82" s="298">
        <v>46</v>
      </c>
      <c r="B82" s="278"/>
      <c r="C82" s="426" t="s">
        <v>777</v>
      </c>
      <c r="D82" s="427"/>
      <c r="E82" s="427"/>
      <c r="F82" s="427"/>
      <c r="G82" s="427"/>
      <c r="H82" s="427"/>
      <c r="I82" s="427"/>
      <c r="J82" s="427"/>
      <c r="K82" s="427"/>
      <c r="L82" s="428"/>
      <c r="M82" s="299"/>
      <c r="N82" s="300"/>
      <c r="O82" s="300"/>
      <c r="P82" s="301"/>
      <c r="Q82" s="241"/>
      <c r="R82" s="241"/>
      <c r="S82" s="429">
        <v>5</v>
      </c>
      <c r="T82" s="306"/>
      <c r="U82" s="306"/>
      <c r="V82" s="306"/>
      <c r="W82" s="305">
        <v>40</v>
      </c>
      <c r="X82" s="306"/>
      <c r="Y82" s="306"/>
      <c r="Z82" s="306"/>
      <c r="AA82" s="306"/>
      <c r="AB82" s="307">
        <f t="shared" si="7"/>
        <v>200</v>
      </c>
      <c r="AC82" s="307"/>
      <c r="AD82" s="307"/>
      <c r="AE82" s="307"/>
      <c r="AF82" s="307"/>
      <c r="AG82" s="308"/>
      <c r="AI82" s="15"/>
      <c r="AJ82" s="15"/>
      <c r="AK82" s="9"/>
    </row>
    <row r="83" spans="1:37" ht="24" customHeight="1">
      <c r="A83" s="298">
        <v>47</v>
      </c>
      <c r="B83" s="278"/>
      <c r="C83" s="426" t="s">
        <v>778</v>
      </c>
      <c r="D83" s="427"/>
      <c r="E83" s="427"/>
      <c r="F83" s="427"/>
      <c r="G83" s="427"/>
      <c r="H83" s="427"/>
      <c r="I83" s="427"/>
      <c r="J83" s="427"/>
      <c r="K83" s="427"/>
      <c r="L83" s="428"/>
      <c r="M83" s="299"/>
      <c r="N83" s="300"/>
      <c r="O83" s="300"/>
      <c r="P83" s="301"/>
      <c r="Q83" s="241"/>
      <c r="R83" s="241"/>
      <c r="S83" s="429">
        <v>6</v>
      </c>
      <c r="T83" s="306"/>
      <c r="U83" s="306"/>
      <c r="V83" s="306"/>
      <c r="W83" s="305">
        <v>15</v>
      </c>
      <c r="X83" s="306"/>
      <c r="Y83" s="306"/>
      <c r="Z83" s="306"/>
      <c r="AA83" s="306"/>
      <c r="AB83" s="307">
        <f t="shared" si="5"/>
        <v>90</v>
      </c>
      <c r="AC83" s="307"/>
      <c r="AD83" s="307"/>
      <c r="AE83" s="307"/>
      <c r="AF83" s="307"/>
      <c r="AG83" s="308"/>
      <c r="AK83" s="9"/>
    </row>
    <row r="84" spans="1:37" ht="24" customHeight="1">
      <c r="A84" s="298">
        <v>48</v>
      </c>
      <c r="B84" s="278"/>
      <c r="C84" s="426" t="s">
        <v>779</v>
      </c>
      <c r="D84" s="427"/>
      <c r="E84" s="427"/>
      <c r="F84" s="427"/>
      <c r="G84" s="427"/>
      <c r="H84" s="427"/>
      <c r="I84" s="427"/>
      <c r="J84" s="427"/>
      <c r="K84" s="427"/>
      <c r="L84" s="428"/>
      <c r="M84" s="299"/>
      <c r="N84" s="300"/>
      <c r="O84" s="300"/>
      <c r="P84" s="301"/>
      <c r="Q84" s="241"/>
      <c r="R84" s="241"/>
      <c r="S84" s="429">
        <v>5</v>
      </c>
      <c r="T84" s="306"/>
      <c r="U84" s="306"/>
      <c r="V84" s="306"/>
      <c r="W84" s="305">
        <v>48</v>
      </c>
      <c r="X84" s="306"/>
      <c r="Y84" s="306"/>
      <c r="Z84" s="306"/>
      <c r="AA84" s="306"/>
      <c r="AB84" s="307">
        <f t="shared" si="5"/>
        <v>240</v>
      </c>
      <c r="AC84" s="307"/>
      <c r="AD84" s="307"/>
      <c r="AE84" s="307"/>
      <c r="AF84" s="307"/>
      <c r="AG84" s="308"/>
      <c r="AK84" s="9"/>
    </row>
    <row r="85" spans="1:37" ht="24" customHeight="1">
      <c r="A85" s="298">
        <v>49</v>
      </c>
      <c r="B85" s="278"/>
      <c r="C85" s="426" t="s">
        <v>737</v>
      </c>
      <c r="D85" s="427"/>
      <c r="E85" s="427"/>
      <c r="F85" s="427"/>
      <c r="G85" s="427"/>
      <c r="H85" s="427"/>
      <c r="I85" s="427"/>
      <c r="J85" s="427"/>
      <c r="K85" s="427"/>
      <c r="L85" s="428"/>
      <c r="M85" s="299"/>
      <c r="N85" s="300"/>
      <c r="O85" s="300"/>
      <c r="P85" s="301"/>
      <c r="Q85" s="241"/>
      <c r="R85" s="241"/>
      <c r="S85" s="429">
        <v>5</v>
      </c>
      <c r="T85" s="306"/>
      <c r="U85" s="306"/>
      <c r="V85" s="306"/>
      <c r="W85" s="305">
        <v>175</v>
      </c>
      <c r="X85" s="306"/>
      <c r="Y85" s="306"/>
      <c r="Z85" s="306"/>
      <c r="AA85" s="306"/>
      <c r="AB85" s="307">
        <f t="shared" si="5"/>
        <v>875</v>
      </c>
      <c r="AC85" s="307"/>
      <c r="AD85" s="307"/>
      <c r="AE85" s="307"/>
      <c r="AF85" s="307"/>
      <c r="AG85" s="308"/>
      <c r="AK85" s="9"/>
    </row>
    <row r="86" spans="1:37" ht="24" customHeight="1">
      <c r="A86" s="298">
        <v>50</v>
      </c>
      <c r="B86" s="278"/>
      <c r="C86" s="426" t="s">
        <v>780</v>
      </c>
      <c r="D86" s="427"/>
      <c r="E86" s="427"/>
      <c r="F86" s="427"/>
      <c r="G86" s="427"/>
      <c r="H86" s="427"/>
      <c r="I86" s="427"/>
      <c r="J86" s="427"/>
      <c r="K86" s="427"/>
      <c r="L86" s="428"/>
      <c r="M86" s="299"/>
      <c r="N86" s="300"/>
      <c r="O86" s="300"/>
      <c r="P86" s="301"/>
      <c r="Q86" s="241"/>
      <c r="R86" s="241"/>
      <c r="S86" s="429">
        <v>2</v>
      </c>
      <c r="T86" s="306"/>
      <c r="U86" s="306"/>
      <c r="V86" s="306"/>
      <c r="W86" s="305">
        <v>384</v>
      </c>
      <c r="X86" s="306"/>
      <c r="Y86" s="306"/>
      <c r="Z86" s="306"/>
      <c r="AA86" s="306"/>
      <c r="AB86" s="307">
        <f t="shared" si="5"/>
        <v>768</v>
      </c>
      <c r="AC86" s="307"/>
      <c r="AD86" s="307"/>
      <c r="AE86" s="307"/>
      <c r="AF86" s="307"/>
      <c r="AG86" s="308"/>
      <c r="AK86" s="9" t="s">
        <v>146</v>
      </c>
    </row>
    <row r="87" spans="1:37" ht="24" customHeight="1">
      <c r="A87" s="298">
        <v>51</v>
      </c>
      <c r="B87" s="278"/>
      <c r="C87" s="426" t="s">
        <v>738</v>
      </c>
      <c r="D87" s="427"/>
      <c r="E87" s="427"/>
      <c r="F87" s="427"/>
      <c r="G87" s="427"/>
      <c r="H87" s="427"/>
      <c r="I87" s="427"/>
      <c r="J87" s="427"/>
      <c r="K87" s="427"/>
      <c r="L87" s="428"/>
      <c r="M87" s="299"/>
      <c r="N87" s="300"/>
      <c r="O87" s="300"/>
      <c r="P87" s="301"/>
      <c r="Q87" s="241"/>
      <c r="R87" s="241"/>
      <c r="S87" s="429">
        <v>2</v>
      </c>
      <c r="T87" s="306"/>
      <c r="U87" s="306"/>
      <c r="V87" s="306"/>
      <c r="W87" s="305">
        <v>100</v>
      </c>
      <c r="X87" s="306"/>
      <c r="Y87" s="306"/>
      <c r="Z87" s="306"/>
      <c r="AA87" s="306"/>
      <c r="AB87" s="307">
        <f t="shared" si="5"/>
        <v>200</v>
      </c>
      <c r="AC87" s="307"/>
      <c r="AD87" s="307"/>
      <c r="AE87" s="307"/>
      <c r="AF87" s="307"/>
      <c r="AG87" s="308"/>
      <c r="AK87" s="9" t="s">
        <v>148</v>
      </c>
    </row>
    <row r="88" spans="1:37" ht="24" customHeight="1">
      <c r="A88" s="298">
        <v>52</v>
      </c>
      <c r="B88" s="278"/>
      <c r="C88" s="426" t="s">
        <v>739</v>
      </c>
      <c r="D88" s="427"/>
      <c r="E88" s="427"/>
      <c r="F88" s="427"/>
      <c r="G88" s="427"/>
      <c r="H88" s="427"/>
      <c r="I88" s="427"/>
      <c r="J88" s="427"/>
      <c r="K88" s="427"/>
      <c r="L88" s="428"/>
      <c r="M88" s="299"/>
      <c r="N88" s="300"/>
      <c r="O88" s="300"/>
      <c r="P88" s="301"/>
      <c r="Q88" s="241"/>
      <c r="R88" s="241"/>
      <c r="S88" s="429">
        <v>15</v>
      </c>
      <c r="T88" s="306"/>
      <c r="U88" s="306"/>
      <c r="V88" s="306"/>
      <c r="W88" s="305">
        <v>150</v>
      </c>
      <c r="X88" s="306"/>
      <c r="Y88" s="306"/>
      <c r="Z88" s="306"/>
      <c r="AA88" s="306"/>
      <c r="AB88" s="307">
        <f t="shared" si="5"/>
        <v>2250</v>
      </c>
      <c r="AC88" s="307"/>
      <c r="AD88" s="307"/>
      <c r="AE88" s="307"/>
      <c r="AF88" s="307"/>
      <c r="AG88" s="308"/>
      <c r="AK88" s="9" t="s">
        <v>150</v>
      </c>
    </row>
    <row r="89" spans="1:37" ht="24" customHeight="1">
      <c r="A89" s="298">
        <v>53</v>
      </c>
      <c r="B89" s="278"/>
      <c r="C89" s="426" t="s">
        <v>781</v>
      </c>
      <c r="D89" s="427"/>
      <c r="E89" s="427"/>
      <c r="F89" s="427"/>
      <c r="G89" s="427"/>
      <c r="H89" s="427"/>
      <c r="I89" s="427"/>
      <c r="J89" s="427"/>
      <c r="K89" s="427"/>
      <c r="L89" s="428"/>
      <c r="M89" s="299"/>
      <c r="N89" s="300"/>
      <c r="O89" s="300"/>
      <c r="P89" s="301"/>
      <c r="Q89" s="241"/>
      <c r="R89" s="241"/>
      <c r="S89" s="429">
        <v>20</v>
      </c>
      <c r="T89" s="306"/>
      <c r="U89" s="306"/>
      <c r="V89" s="306"/>
      <c r="W89" s="305">
        <v>72</v>
      </c>
      <c r="X89" s="306"/>
      <c r="Y89" s="306"/>
      <c r="Z89" s="306"/>
      <c r="AA89" s="306"/>
      <c r="AB89" s="307">
        <f t="shared" si="5"/>
        <v>1440</v>
      </c>
      <c r="AC89" s="307"/>
      <c r="AD89" s="307"/>
      <c r="AE89" s="307"/>
      <c r="AF89" s="307"/>
      <c r="AG89" s="308"/>
      <c r="AK89" s="9" t="s">
        <v>152</v>
      </c>
    </row>
    <row r="90" spans="1:37" ht="24" customHeight="1">
      <c r="A90" s="298">
        <v>54</v>
      </c>
      <c r="B90" s="278"/>
      <c r="C90" s="426" t="s">
        <v>740</v>
      </c>
      <c r="D90" s="427"/>
      <c r="E90" s="427"/>
      <c r="F90" s="427"/>
      <c r="G90" s="427"/>
      <c r="H90" s="427"/>
      <c r="I90" s="427"/>
      <c r="J90" s="427"/>
      <c r="K90" s="427"/>
      <c r="L90" s="428"/>
      <c r="M90" s="299"/>
      <c r="N90" s="300"/>
      <c r="O90" s="300"/>
      <c r="P90" s="301"/>
      <c r="Q90" s="241"/>
      <c r="R90" s="241"/>
      <c r="S90" s="429">
        <v>3</v>
      </c>
      <c r="T90" s="306"/>
      <c r="U90" s="306"/>
      <c r="V90" s="306"/>
      <c r="W90" s="305">
        <v>200</v>
      </c>
      <c r="X90" s="306"/>
      <c r="Y90" s="306"/>
      <c r="Z90" s="306"/>
      <c r="AA90" s="306"/>
      <c r="AB90" s="307">
        <f t="shared" si="5"/>
        <v>600</v>
      </c>
      <c r="AC90" s="307"/>
      <c r="AD90" s="307"/>
      <c r="AE90" s="307"/>
      <c r="AF90" s="307"/>
      <c r="AG90" s="308"/>
      <c r="AK90" s="9" t="s">
        <v>154</v>
      </c>
    </row>
    <row r="91" spans="1:37" ht="28.5" thickBot="1">
      <c r="A91" s="380" t="s">
        <v>319</v>
      </c>
      <c r="B91" s="381"/>
      <c r="C91" s="381"/>
      <c r="D91" s="381"/>
      <c r="E91" s="381"/>
      <c r="F91" s="381"/>
      <c r="G91" s="381"/>
      <c r="H91" s="381"/>
      <c r="I91" s="381"/>
      <c r="J91" s="381"/>
      <c r="K91" s="381"/>
      <c r="L91" s="381"/>
      <c r="M91" s="381"/>
      <c r="N91" s="381"/>
      <c r="O91" s="381"/>
      <c r="P91" s="381"/>
      <c r="Q91" s="381"/>
      <c r="R91" s="382">
        <f>SUM(AB37:AG90)</f>
        <v>14648</v>
      </c>
      <c r="S91" s="383"/>
      <c r="T91" s="383"/>
      <c r="U91" s="383"/>
      <c r="V91" s="383"/>
      <c r="W91" s="383"/>
      <c r="X91" s="383"/>
      <c r="Y91" s="383"/>
      <c r="Z91" s="383"/>
      <c r="AA91" s="383"/>
      <c r="AB91" s="383"/>
      <c r="AC91" s="383"/>
      <c r="AD91" s="383"/>
      <c r="AE91" s="383"/>
      <c r="AF91" s="383"/>
      <c r="AG91" s="384"/>
      <c r="AK91" s="9" t="s">
        <v>157</v>
      </c>
    </row>
    <row r="92" spans="1:37" ht="17.25" thickTop="1">
      <c r="AK92" s="9" t="s">
        <v>159</v>
      </c>
    </row>
    <row r="93" spans="1:37">
      <c r="AK93" s="9" t="s">
        <v>161</v>
      </c>
    </row>
    <row r="94" spans="1:37">
      <c r="AK94" s="9" t="s">
        <v>162</v>
      </c>
    </row>
    <row r="95" spans="1:37">
      <c r="AK95" s="9" t="s">
        <v>163</v>
      </c>
    </row>
    <row r="96" spans="1:37">
      <c r="AK96" s="9" t="s">
        <v>164</v>
      </c>
    </row>
    <row r="97" spans="37:37">
      <c r="AK97" s="9" t="s">
        <v>165</v>
      </c>
    </row>
    <row r="98" spans="37:37">
      <c r="AK98" s="9" t="s">
        <v>166</v>
      </c>
    </row>
    <row r="99" spans="37:37">
      <c r="AK99" s="9" t="s">
        <v>167</v>
      </c>
    </row>
    <row r="100" spans="37:37">
      <c r="AK100" s="9" t="s">
        <v>170</v>
      </c>
    </row>
    <row r="101" spans="37:37">
      <c r="AK101" s="9" t="s">
        <v>171</v>
      </c>
    </row>
    <row r="102" spans="37:37">
      <c r="AK102" s="9" t="s">
        <v>172</v>
      </c>
    </row>
    <row r="103" spans="37:37">
      <c r="AK103" s="9" t="s">
        <v>173</v>
      </c>
    </row>
    <row r="104" spans="37:37">
      <c r="AK104" s="9" t="s">
        <v>174</v>
      </c>
    </row>
    <row r="105" spans="37:37">
      <c r="AK105" s="9" t="s">
        <v>176</v>
      </c>
    </row>
    <row r="106" spans="37:37">
      <c r="AK106" s="9" t="s">
        <v>177</v>
      </c>
    </row>
    <row r="107" spans="37:37">
      <c r="AK107" s="9" t="s">
        <v>180</v>
      </c>
    </row>
    <row r="108" spans="37:37">
      <c r="AK108" s="9" t="s">
        <v>183</v>
      </c>
    </row>
    <row r="109" spans="37:37">
      <c r="AK109" s="9" t="s">
        <v>185</v>
      </c>
    </row>
    <row r="110" spans="37:37">
      <c r="AK110" s="9" t="s">
        <v>186</v>
      </c>
    </row>
    <row r="111" spans="37:37">
      <c r="AK111" s="9" t="s">
        <v>188</v>
      </c>
    </row>
    <row r="112" spans="37:37">
      <c r="AK112" s="9" t="s">
        <v>193</v>
      </c>
    </row>
    <row r="113" spans="37:37">
      <c r="AK113" s="9" t="s">
        <v>215</v>
      </c>
    </row>
    <row r="114" spans="37:37">
      <c r="AK114" s="9" t="s">
        <v>223</v>
      </c>
    </row>
    <row r="115" spans="37:37">
      <c r="AK115" s="9" t="s">
        <v>224</v>
      </c>
    </row>
    <row r="116" spans="37:37">
      <c r="AK116" s="9" t="s">
        <v>230</v>
      </c>
    </row>
    <row r="117" spans="37:37">
      <c r="AK117" s="9" t="s">
        <v>238</v>
      </c>
    </row>
    <row r="118" spans="37:37">
      <c r="AK118" s="9" t="s">
        <v>243</v>
      </c>
    </row>
    <row r="119" spans="37:37">
      <c r="AK119" s="9" t="s">
        <v>245</v>
      </c>
    </row>
    <row r="120" spans="37:37">
      <c r="AK120" s="9" t="s">
        <v>246</v>
      </c>
    </row>
    <row r="121" spans="37:37">
      <c r="AK121" s="9" t="s">
        <v>261</v>
      </c>
    </row>
    <row r="122" spans="37:37" ht="57">
      <c r="AK122" s="19" t="s">
        <v>279</v>
      </c>
    </row>
    <row r="123" spans="37:37">
      <c r="AK123" s="9" t="s">
        <v>263</v>
      </c>
    </row>
    <row r="124" spans="37:37">
      <c r="AK124" s="9" t="s">
        <v>264</v>
      </c>
    </row>
    <row r="125" spans="37:37">
      <c r="AK125" s="9" t="s">
        <v>265</v>
      </c>
    </row>
    <row r="126" spans="37:37">
      <c r="AK126" s="9" t="s">
        <v>266</v>
      </c>
    </row>
    <row r="127" spans="37:37">
      <c r="AK127" s="9" t="s">
        <v>267</v>
      </c>
    </row>
    <row r="128" spans="37:37">
      <c r="AK128" s="5"/>
    </row>
    <row r="129" spans="37:37">
      <c r="AK129" s="5"/>
    </row>
    <row r="130" spans="37:37">
      <c r="AK130" s="5"/>
    </row>
    <row r="131" spans="37:37">
      <c r="AK131" s="5"/>
    </row>
  </sheetData>
  <sheetProtection formatCells="0" formatColumns="0" formatRows="0" insertColumns="0" insertRows="0" deleteColumns="0" deleteRows="0"/>
  <dataConsolidate topLabels="1"/>
  <mergeCells count="505">
    <mergeCell ref="A82:B82"/>
    <mergeCell ref="C82:L82"/>
    <mergeCell ref="M82:P82"/>
    <mergeCell ref="Q82:R82"/>
    <mergeCell ref="S82:V82"/>
    <mergeCell ref="W82:AA82"/>
    <mergeCell ref="AB82:AG82"/>
    <mergeCell ref="A80:B80"/>
    <mergeCell ref="C80:L80"/>
    <mergeCell ref="M80:P80"/>
    <mergeCell ref="Q80:R80"/>
    <mergeCell ref="S80:V80"/>
    <mergeCell ref="W80:AA80"/>
    <mergeCell ref="AB80:AG80"/>
    <mergeCell ref="A81:B81"/>
    <mergeCell ref="C81:L81"/>
    <mergeCell ref="M81:P81"/>
    <mergeCell ref="Q81:R81"/>
    <mergeCell ref="S81:V81"/>
    <mergeCell ref="W81:AA81"/>
    <mergeCell ref="AB81:AG81"/>
    <mergeCell ref="A78:B78"/>
    <mergeCell ref="C78:L78"/>
    <mergeCell ref="M78:P78"/>
    <mergeCell ref="Q78:R78"/>
    <mergeCell ref="S78:V78"/>
    <mergeCell ref="W78:AA78"/>
    <mergeCell ref="AB78:AG78"/>
    <mergeCell ref="A79:B79"/>
    <mergeCell ref="C79:L79"/>
    <mergeCell ref="M79:P79"/>
    <mergeCell ref="Q79:R79"/>
    <mergeCell ref="S79:V79"/>
    <mergeCell ref="W79:AA79"/>
    <mergeCell ref="AB79:AG79"/>
    <mergeCell ref="A1:AG1"/>
    <mergeCell ref="A2:E2"/>
    <mergeCell ref="F2:U2"/>
    <mergeCell ref="V2:Z2"/>
    <mergeCell ref="AA2:AG2"/>
    <mergeCell ref="A3:H3"/>
    <mergeCell ref="I3:J6"/>
    <mergeCell ref="K3:L4"/>
    <mergeCell ref="M3:N4"/>
    <mergeCell ref="O3:P4"/>
    <mergeCell ref="AC3:AG4"/>
    <mergeCell ref="A4:H4"/>
    <mergeCell ref="A5:H5"/>
    <mergeCell ref="K5:L6"/>
    <mergeCell ref="M5:N6"/>
    <mergeCell ref="O5:P6"/>
    <mergeCell ref="Q5:R6"/>
    <mergeCell ref="S5:T6"/>
    <mergeCell ref="U5:V6"/>
    <mergeCell ref="W5:X6"/>
    <mergeCell ref="Q3:R4"/>
    <mergeCell ref="S3:T4"/>
    <mergeCell ref="U3:V4"/>
    <mergeCell ref="W3:X4"/>
    <mergeCell ref="Y3:Z4"/>
    <mergeCell ref="AA3:AB4"/>
    <mergeCell ref="A8:A9"/>
    <mergeCell ref="B8:AG9"/>
    <mergeCell ref="A10:H10"/>
    <mergeCell ref="I10:P10"/>
    <mergeCell ref="Q10:X10"/>
    <mergeCell ref="Y10:AG10"/>
    <mergeCell ref="Y5:Z6"/>
    <mergeCell ref="AA5:AG6"/>
    <mergeCell ref="A6:H6"/>
    <mergeCell ref="A7:C7"/>
    <mergeCell ref="D7:M7"/>
    <mergeCell ref="N7:W7"/>
    <mergeCell ref="X7:AG7"/>
    <mergeCell ref="A11:A12"/>
    <mergeCell ref="B11:H12"/>
    <mergeCell ref="I11:P12"/>
    <mergeCell ref="Q11:X15"/>
    <mergeCell ref="Y11:AG15"/>
    <mergeCell ref="A13:A15"/>
    <mergeCell ref="B13:H15"/>
    <mergeCell ref="I13:P13"/>
    <mergeCell ref="I14:P15"/>
    <mergeCell ref="A16:AG16"/>
    <mergeCell ref="A17:AG17"/>
    <mergeCell ref="A18:AG18"/>
    <mergeCell ref="A19:B19"/>
    <mergeCell ref="C19:L19"/>
    <mergeCell ref="M19:P19"/>
    <mergeCell ref="Q19:R19"/>
    <mergeCell ref="S19:V19"/>
    <mergeCell ref="W19:AA19"/>
    <mergeCell ref="AB19:AG19"/>
    <mergeCell ref="AB20:AG20"/>
    <mergeCell ref="A21:B21"/>
    <mergeCell ref="C21:L21"/>
    <mergeCell ref="M21:P21"/>
    <mergeCell ref="Q21:R21"/>
    <mergeCell ref="S21:V21"/>
    <mergeCell ref="W21:AA21"/>
    <mergeCell ref="AB21:AG21"/>
    <mergeCell ref="A20:B20"/>
    <mergeCell ref="C20:L20"/>
    <mergeCell ref="M20:P20"/>
    <mergeCell ref="Q20:R20"/>
    <mergeCell ref="S20:V20"/>
    <mergeCell ref="W20:AA20"/>
    <mergeCell ref="AB22:AG22"/>
    <mergeCell ref="A23:B23"/>
    <mergeCell ref="C23:L23"/>
    <mergeCell ref="M23:P23"/>
    <mergeCell ref="Q23:R23"/>
    <mergeCell ref="S23:V23"/>
    <mergeCell ref="W23:AA23"/>
    <mergeCell ref="AB23:AG23"/>
    <mergeCell ref="A22:B22"/>
    <mergeCell ref="C22:L22"/>
    <mergeCell ref="M22:P22"/>
    <mergeCell ref="Q22:R22"/>
    <mergeCell ref="S22:V22"/>
    <mergeCell ref="W22:AA22"/>
    <mergeCell ref="A26:Q26"/>
    <mergeCell ref="R26:AG26"/>
    <mergeCell ref="A27:P27"/>
    <mergeCell ref="Q27:AG27"/>
    <mergeCell ref="A28:P28"/>
    <mergeCell ref="Q28:AG28"/>
    <mergeCell ref="AB24:AG24"/>
    <mergeCell ref="A25:B25"/>
    <mergeCell ref="C25:L25"/>
    <mergeCell ref="M25:P25"/>
    <mergeCell ref="Q25:R25"/>
    <mergeCell ref="S25:V25"/>
    <mergeCell ref="W25:AA25"/>
    <mergeCell ref="AB25:AG25"/>
    <mergeCell ref="A24:B24"/>
    <mergeCell ref="C24:L24"/>
    <mergeCell ref="M24:P24"/>
    <mergeCell ref="Q24:R24"/>
    <mergeCell ref="S24:V24"/>
    <mergeCell ref="W24:AA24"/>
    <mergeCell ref="A35:AG35"/>
    <mergeCell ref="A36:B36"/>
    <mergeCell ref="C36:L36"/>
    <mergeCell ref="M36:P36"/>
    <mergeCell ref="Q36:R36"/>
    <mergeCell ref="S36:V36"/>
    <mergeCell ref="W36:AA36"/>
    <mergeCell ref="AB36:AG36"/>
    <mergeCell ref="A30:H30"/>
    <mergeCell ref="I30:P30"/>
    <mergeCell ref="Q30:X30"/>
    <mergeCell ref="Y30:AG30"/>
    <mergeCell ref="A31:H34"/>
    <mergeCell ref="I31:P34"/>
    <mergeCell ref="Q31:X34"/>
    <mergeCell ref="Y31:AG34"/>
    <mergeCell ref="AB37:AG37"/>
    <mergeCell ref="A61:B61"/>
    <mergeCell ref="C61:L61"/>
    <mergeCell ref="M61:P61"/>
    <mergeCell ref="Q61:R61"/>
    <mergeCell ref="S61:V61"/>
    <mergeCell ref="W61:AA61"/>
    <mergeCell ref="AB61:AG61"/>
    <mergeCell ref="A37:B37"/>
    <mergeCell ref="C37:L37"/>
    <mergeCell ref="M37:P37"/>
    <mergeCell ref="Q37:R37"/>
    <mergeCell ref="S37:V37"/>
    <mergeCell ref="W37:AA37"/>
    <mergeCell ref="A38:B38"/>
    <mergeCell ref="C38:L38"/>
    <mergeCell ref="M38:P38"/>
    <mergeCell ref="Q38:R38"/>
    <mergeCell ref="S38:V38"/>
    <mergeCell ref="W38:AA38"/>
    <mergeCell ref="AB38:AG38"/>
    <mergeCell ref="A39:B39"/>
    <mergeCell ref="C39:L39"/>
    <mergeCell ref="M39:P39"/>
    <mergeCell ref="AB62:AG62"/>
    <mergeCell ref="A63:B63"/>
    <mergeCell ref="C63:L63"/>
    <mergeCell ref="M63:P63"/>
    <mergeCell ref="Q63:R63"/>
    <mergeCell ref="S63:V63"/>
    <mergeCell ref="W63:AA63"/>
    <mergeCell ref="AB63:AG63"/>
    <mergeCell ref="A62:B62"/>
    <mergeCell ref="C62:L62"/>
    <mergeCell ref="M62:P62"/>
    <mergeCell ref="Q62:R62"/>
    <mergeCell ref="S62:V62"/>
    <mergeCell ref="W62:AA62"/>
    <mergeCell ref="AB64:AG64"/>
    <mergeCell ref="A65:B65"/>
    <mergeCell ref="C65:L65"/>
    <mergeCell ref="M65:P65"/>
    <mergeCell ref="Q65:R65"/>
    <mergeCell ref="S65:V65"/>
    <mergeCell ref="W65:AA65"/>
    <mergeCell ref="AB65:AG65"/>
    <mergeCell ref="A64:B64"/>
    <mergeCell ref="C64:L64"/>
    <mergeCell ref="M64:P64"/>
    <mergeCell ref="Q64:R64"/>
    <mergeCell ref="S64:V64"/>
    <mergeCell ref="W64:AA64"/>
    <mergeCell ref="AB66:AG66"/>
    <mergeCell ref="A67:B67"/>
    <mergeCell ref="C67:L67"/>
    <mergeCell ref="M67:P67"/>
    <mergeCell ref="Q67:R67"/>
    <mergeCell ref="S67:V67"/>
    <mergeCell ref="W67:AA67"/>
    <mergeCell ref="AB67:AG67"/>
    <mergeCell ref="A66:B66"/>
    <mergeCell ref="C66:L66"/>
    <mergeCell ref="M66:P66"/>
    <mergeCell ref="Q66:R66"/>
    <mergeCell ref="S66:V66"/>
    <mergeCell ref="W66:AA66"/>
    <mergeCell ref="AB68:AG68"/>
    <mergeCell ref="A69:B69"/>
    <mergeCell ref="C69:L69"/>
    <mergeCell ref="M69:P69"/>
    <mergeCell ref="Q69:R69"/>
    <mergeCell ref="S69:V69"/>
    <mergeCell ref="W69:AA69"/>
    <mergeCell ref="AB69:AG69"/>
    <mergeCell ref="A68:B68"/>
    <mergeCell ref="C68:L68"/>
    <mergeCell ref="M68:P68"/>
    <mergeCell ref="Q68:R68"/>
    <mergeCell ref="S68:V68"/>
    <mergeCell ref="W68:AA68"/>
    <mergeCell ref="AB70:AG70"/>
    <mergeCell ref="A71:B71"/>
    <mergeCell ref="C71:L71"/>
    <mergeCell ref="M71:P71"/>
    <mergeCell ref="Q71:R71"/>
    <mergeCell ref="S71:V71"/>
    <mergeCell ref="W71:AA71"/>
    <mergeCell ref="AB71:AG71"/>
    <mergeCell ref="A70:B70"/>
    <mergeCell ref="C70:L70"/>
    <mergeCell ref="M70:P70"/>
    <mergeCell ref="Q70:R70"/>
    <mergeCell ref="S70:V70"/>
    <mergeCell ref="W70:AA70"/>
    <mergeCell ref="AB83:AG83"/>
    <mergeCell ref="A84:B84"/>
    <mergeCell ref="C84:L84"/>
    <mergeCell ref="M84:P84"/>
    <mergeCell ref="Q84:R84"/>
    <mergeCell ref="S84:V84"/>
    <mergeCell ref="W84:AA84"/>
    <mergeCell ref="AB84:AG84"/>
    <mergeCell ref="A83:B83"/>
    <mergeCell ref="C83:L83"/>
    <mergeCell ref="M83:P83"/>
    <mergeCell ref="Q83:R83"/>
    <mergeCell ref="S83:V83"/>
    <mergeCell ref="W83:AA83"/>
    <mergeCell ref="AB85:AG85"/>
    <mergeCell ref="A86:B86"/>
    <mergeCell ref="C86:L86"/>
    <mergeCell ref="M86:P86"/>
    <mergeCell ref="Q86:R86"/>
    <mergeCell ref="S86:V86"/>
    <mergeCell ref="W86:AA86"/>
    <mergeCell ref="AB86:AG86"/>
    <mergeCell ref="A85:B85"/>
    <mergeCell ref="C85:L85"/>
    <mergeCell ref="M85:P85"/>
    <mergeCell ref="Q85:R85"/>
    <mergeCell ref="S85:V85"/>
    <mergeCell ref="W85:AA85"/>
    <mergeCell ref="S88:V88"/>
    <mergeCell ref="W88:AA88"/>
    <mergeCell ref="AB88:AG88"/>
    <mergeCell ref="A87:B87"/>
    <mergeCell ref="C87:L87"/>
    <mergeCell ref="M87:P87"/>
    <mergeCell ref="Q87:R87"/>
    <mergeCell ref="S87:V87"/>
    <mergeCell ref="W87:AA87"/>
    <mergeCell ref="A29:D29"/>
    <mergeCell ref="E29:P29"/>
    <mergeCell ref="Q29:AG29"/>
    <mergeCell ref="A91:Q91"/>
    <mergeCell ref="R91:AG91"/>
    <mergeCell ref="AB89:AG89"/>
    <mergeCell ref="A90:B90"/>
    <mergeCell ref="C90:L90"/>
    <mergeCell ref="M90:P90"/>
    <mergeCell ref="Q90:R90"/>
    <mergeCell ref="S90:V90"/>
    <mergeCell ref="W90:AA90"/>
    <mergeCell ref="AB90:AG90"/>
    <mergeCell ref="A89:B89"/>
    <mergeCell ref="C89:L89"/>
    <mergeCell ref="M89:P89"/>
    <mergeCell ref="Q89:R89"/>
    <mergeCell ref="S89:V89"/>
    <mergeCell ref="W89:AA89"/>
    <mergeCell ref="AB87:AG87"/>
    <mergeCell ref="A88:B88"/>
    <mergeCell ref="C88:L88"/>
    <mergeCell ref="M88:P88"/>
    <mergeCell ref="Q88:R88"/>
    <mergeCell ref="Q39:R39"/>
    <mergeCell ref="S39:V39"/>
    <mergeCell ref="W39:AA39"/>
    <mergeCell ref="AB39:AG39"/>
    <mergeCell ref="A40:B40"/>
    <mergeCell ref="C40:L40"/>
    <mergeCell ref="M40:P40"/>
    <mergeCell ref="Q40:R40"/>
    <mergeCell ref="S40:V40"/>
    <mergeCell ref="W40:AA40"/>
    <mergeCell ref="AB40:AG40"/>
    <mergeCell ref="A41:B41"/>
    <mergeCell ref="C41:L41"/>
    <mergeCell ref="M41:P41"/>
    <mergeCell ref="Q41:R41"/>
    <mergeCell ref="S41:V41"/>
    <mergeCell ref="W41:AA41"/>
    <mergeCell ref="AB41:AG41"/>
    <mergeCell ref="A42:B42"/>
    <mergeCell ref="C42:L42"/>
    <mergeCell ref="M42:P42"/>
    <mergeCell ref="Q42:R42"/>
    <mergeCell ref="S42:V42"/>
    <mergeCell ref="W42:AA42"/>
    <mergeCell ref="AB42:AG42"/>
    <mergeCell ref="A43:B43"/>
    <mergeCell ref="C43:L43"/>
    <mergeCell ref="M43:P43"/>
    <mergeCell ref="Q43:R43"/>
    <mergeCell ref="S43:V43"/>
    <mergeCell ref="W43:AA43"/>
    <mergeCell ref="AB43:AG43"/>
    <mergeCell ref="A44:B44"/>
    <mergeCell ref="C44:L44"/>
    <mergeCell ref="M44:P44"/>
    <mergeCell ref="Q44:R44"/>
    <mergeCell ref="S44:V44"/>
    <mergeCell ref="W44:AA44"/>
    <mergeCell ref="AB44:AG44"/>
    <mergeCell ref="A45:B45"/>
    <mergeCell ref="C45:L45"/>
    <mergeCell ref="M45:P45"/>
    <mergeCell ref="Q45:R45"/>
    <mergeCell ref="S45:V45"/>
    <mergeCell ref="W45:AA45"/>
    <mergeCell ref="AB45:AG45"/>
    <mergeCell ref="A46:B46"/>
    <mergeCell ref="C46:L46"/>
    <mergeCell ref="M46:P46"/>
    <mergeCell ref="Q46:R46"/>
    <mergeCell ref="S46:V46"/>
    <mergeCell ref="W46:AA46"/>
    <mergeCell ref="AB46:AG46"/>
    <mergeCell ref="A47:B47"/>
    <mergeCell ref="C47:L47"/>
    <mergeCell ref="M47:P47"/>
    <mergeCell ref="Q47:R47"/>
    <mergeCell ref="S47:V47"/>
    <mergeCell ref="W47:AA47"/>
    <mergeCell ref="AB47:AG47"/>
    <mergeCell ref="A48:B48"/>
    <mergeCell ref="C48:L48"/>
    <mergeCell ref="M48:P48"/>
    <mergeCell ref="Q48:R48"/>
    <mergeCell ref="S48:V48"/>
    <mergeCell ref="W48:AA48"/>
    <mergeCell ref="AB48:AG48"/>
    <mergeCell ref="A49:B49"/>
    <mergeCell ref="C49:L49"/>
    <mergeCell ref="M49:P49"/>
    <mergeCell ref="Q49:R49"/>
    <mergeCell ref="S49:V49"/>
    <mergeCell ref="W49:AA49"/>
    <mergeCell ref="AB49:AG49"/>
    <mergeCell ref="A50:B50"/>
    <mergeCell ref="C50:L50"/>
    <mergeCell ref="M50:P50"/>
    <mergeCell ref="Q50:R50"/>
    <mergeCell ref="S50:V50"/>
    <mergeCell ref="W50:AA50"/>
    <mergeCell ref="AB50:AG50"/>
    <mergeCell ref="A51:B51"/>
    <mergeCell ref="C51:L51"/>
    <mergeCell ref="M51:P51"/>
    <mergeCell ref="Q51:R51"/>
    <mergeCell ref="S51:V51"/>
    <mergeCell ref="W51:AA51"/>
    <mergeCell ref="AB51:AG51"/>
    <mergeCell ref="A52:B52"/>
    <mergeCell ref="C52:L52"/>
    <mergeCell ref="M52:P52"/>
    <mergeCell ref="Q52:R52"/>
    <mergeCell ref="S52:V52"/>
    <mergeCell ref="W52:AA52"/>
    <mergeCell ref="AB52:AG52"/>
    <mergeCell ref="A53:B53"/>
    <mergeCell ref="C53:L53"/>
    <mergeCell ref="M53:P53"/>
    <mergeCell ref="Q53:R53"/>
    <mergeCell ref="S53:V53"/>
    <mergeCell ref="W53:AA53"/>
    <mergeCell ref="AB53:AG53"/>
    <mergeCell ref="A54:B54"/>
    <mergeCell ref="C54:L54"/>
    <mergeCell ref="M54:P54"/>
    <mergeCell ref="Q54:R54"/>
    <mergeCell ref="S54:V54"/>
    <mergeCell ref="W54:AA54"/>
    <mergeCell ref="AB54:AG54"/>
    <mergeCell ref="A55:B55"/>
    <mergeCell ref="C55:L55"/>
    <mergeCell ref="M55:P55"/>
    <mergeCell ref="Q55:R55"/>
    <mergeCell ref="S55:V55"/>
    <mergeCell ref="W55:AA55"/>
    <mergeCell ref="AB55:AG55"/>
    <mergeCell ref="A56:B56"/>
    <mergeCell ref="C56:L56"/>
    <mergeCell ref="M56:P56"/>
    <mergeCell ref="Q56:R56"/>
    <mergeCell ref="S56:V56"/>
    <mergeCell ref="W56:AA56"/>
    <mergeCell ref="AB56:AG56"/>
    <mergeCell ref="A57:B57"/>
    <mergeCell ref="C57:L57"/>
    <mergeCell ref="M57:P57"/>
    <mergeCell ref="Q57:R57"/>
    <mergeCell ref="S57:V57"/>
    <mergeCell ref="W57:AA57"/>
    <mergeCell ref="AB57:AG57"/>
    <mergeCell ref="A58:B58"/>
    <mergeCell ref="C58:L58"/>
    <mergeCell ref="M58:P58"/>
    <mergeCell ref="Q58:R58"/>
    <mergeCell ref="S58:V58"/>
    <mergeCell ref="W58:AA58"/>
    <mergeCell ref="AB58:AG58"/>
    <mergeCell ref="A59:B59"/>
    <mergeCell ref="C59:L59"/>
    <mergeCell ref="M59:P59"/>
    <mergeCell ref="Q59:R59"/>
    <mergeCell ref="S59:V59"/>
    <mergeCell ref="W59:AA59"/>
    <mergeCell ref="AB59:AG59"/>
    <mergeCell ref="A60:B60"/>
    <mergeCell ref="C60:L60"/>
    <mergeCell ref="M60:P60"/>
    <mergeCell ref="Q60:R60"/>
    <mergeCell ref="S60:V60"/>
    <mergeCell ref="W60:AA60"/>
    <mergeCell ref="AB60:AG60"/>
    <mergeCell ref="A72:B72"/>
    <mergeCell ref="C72:L72"/>
    <mergeCell ref="M72:P72"/>
    <mergeCell ref="Q72:R72"/>
    <mergeCell ref="S72:V72"/>
    <mergeCell ref="W72:AA72"/>
    <mergeCell ref="AB72:AG72"/>
    <mergeCell ref="A73:B73"/>
    <mergeCell ref="C73:L73"/>
    <mergeCell ref="M73:P73"/>
    <mergeCell ref="Q73:R73"/>
    <mergeCell ref="S73:V73"/>
    <mergeCell ref="W73:AA73"/>
    <mergeCell ref="AB73:AG73"/>
    <mergeCell ref="A74:B74"/>
    <mergeCell ref="C74:L74"/>
    <mergeCell ref="M74:P74"/>
    <mergeCell ref="Q74:R74"/>
    <mergeCell ref="S74:V74"/>
    <mergeCell ref="W74:AA74"/>
    <mergeCell ref="AB74:AG74"/>
    <mergeCell ref="A75:B75"/>
    <mergeCell ref="C75:L75"/>
    <mergeCell ref="M75:P75"/>
    <mergeCell ref="Q75:R75"/>
    <mergeCell ref="S75:V75"/>
    <mergeCell ref="W75:AA75"/>
    <mergeCell ref="AB75:AG75"/>
    <mergeCell ref="A76:B76"/>
    <mergeCell ref="C76:L76"/>
    <mergeCell ref="M76:P76"/>
    <mergeCell ref="Q76:R76"/>
    <mergeCell ref="S76:V76"/>
    <mergeCell ref="W76:AA76"/>
    <mergeCell ref="AB76:AG76"/>
    <mergeCell ref="A77:B77"/>
    <mergeCell ref="C77:L77"/>
    <mergeCell ref="M77:P77"/>
    <mergeCell ref="Q77:R77"/>
    <mergeCell ref="S77:V77"/>
    <mergeCell ref="W77:AA77"/>
    <mergeCell ref="AB77:AG77"/>
  </mergeCells>
  <phoneticPr fontId="35" type="noConversion"/>
  <dataValidations count="3">
    <dataValidation type="list" allowBlank="1" showInputMessage="1" sqref="N7:W7" xr:uid="{00000000-0002-0000-0500-000000000000}">
      <formula1>INDIRECT($D$7,1)</formula1>
    </dataValidation>
    <dataValidation type="list" allowBlank="1" showInputMessage="1" sqref="X7:AG7" xr:uid="{00000000-0002-0000-0500-000001000000}">
      <formula1>INDIRECT($N$7,1)</formula1>
    </dataValidation>
    <dataValidation type="list" allowBlank="1" showInputMessage="1" sqref="D7:M7" xr:uid="{00000000-0002-0000-0500-000002000000}">
      <formula1>子目類別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8" orientation="portrait" r:id="rId1"/>
  <rowBreaks count="2" manualBreakCount="2">
    <brk id="34" max="16383" man="1"/>
    <brk id="68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92"/>
  <sheetViews>
    <sheetView view="pageBreakPreview" zoomScale="130" zoomScaleSheetLayoutView="130" workbookViewId="0">
      <selection activeCell="Q40" sqref="Q40:X43"/>
    </sheetView>
  </sheetViews>
  <sheetFormatPr defaultColWidth="2.625" defaultRowHeight="16.5"/>
  <cols>
    <col min="1" max="1" width="4.875" style="5" customWidth="1"/>
    <col min="2" max="2" width="2" style="5" customWidth="1"/>
    <col min="3" max="3" width="2.125" style="5" customWidth="1"/>
    <col min="4" max="5" width="2.625" style="5" customWidth="1"/>
    <col min="6" max="6" width="3.625" style="5" customWidth="1"/>
    <col min="7" max="32" width="2.625" style="5" customWidth="1"/>
    <col min="33" max="33" width="1.125" style="5" customWidth="1"/>
    <col min="34" max="34" width="35.875" style="5" customWidth="1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.75" thickBot="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45" t="s">
        <v>280</v>
      </c>
      <c r="AJ1" s="45" t="s">
        <v>281</v>
      </c>
      <c r="AK1" s="45" t="s">
        <v>282</v>
      </c>
      <c r="AL1" s="32" t="s">
        <v>373</v>
      </c>
    </row>
    <row r="2" spans="1:38" ht="30" customHeight="1" thickTop="1">
      <c r="A2" s="333"/>
      <c r="B2" s="416"/>
      <c r="C2" s="416"/>
      <c r="D2" s="416"/>
      <c r="E2" s="416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35" t="s">
        <v>283</v>
      </c>
      <c r="AJ2" s="36" t="s">
        <v>289</v>
      </c>
      <c r="AK2" s="37" t="s">
        <v>68</v>
      </c>
      <c r="AL2" s="32" t="s">
        <v>374</v>
      </c>
    </row>
    <row r="3" spans="1:38" ht="23.25" customHeight="1">
      <c r="A3" s="315" t="s">
        <v>1</v>
      </c>
      <c r="B3" s="414"/>
      <c r="C3" s="414"/>
      <c r="D3" s="414"/>
      <c r="E3" s="414"/>
      <c r="F3" s="414"/>
      <c r="G3" s="414"/>
      <c r="H3" s="414"/>
      <c r="I3" s="237" t="s">
        <v>5</v>
      </c>
      <c r="J3" s="241"/>
      <c r="K3" s="415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256"/>
      <c r="W3" s="256" t="s">
        <v>12</v>
      </c>
      <c r="X3" s="256"/>
      <c r="Y3" s="256" t="s">
        <v>13</v>
      </c>
      <c r="Z3" s="329"/>
      <c r="AA3" s="237" t="s">
        <v>468</v>
      </c>
      <c r="AB3" s="338"/>
      <c r="AC3" s="353"/>
      <c r="AD3" s="354"/>
      <c r="AE3" s="354"/>
      <c r="AF3" s="354"/>
      <c r="AG3" s="355"/>
      <c r="AI3" s="35" t="s">
        <v>284</v>
      </c>
      <c r="AJ3" s="36" t="s">
        <v>290</v>
      </c>
      <c r="AK3" s="37" t="s">
        <v>69</v>
      </c>
      <c r="AL3" s="32" t="s">
        <v>375</v>
      </c>
    </row>
    <row r="4" spans="1:38" ht="21.75" customHeight="1" thickBot="1">
      <c r="A4" s="417" t="s">
        <v>354</v>
      </c>
      <c r="B4" s="418"/>
      <c r="C4" s="418"/>
      <c r="D4" s="418"/>
      <c r="E4" s="418"/>
      <c r="F4" s="418"/>
      <c r="G4" s="418"/>
      <c r="H4" s="418"/>
      <c r="I4" s="241"/>
      <c r="J4" s="241"/>
      <c r="K4" s="415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35" t="s">
        <v>285</v>
      </c>
      <c r="AJ4" s="36" t="s">
        <v>291</v>
      </c>
      <c r="AK4" s="37" t="s">
        <v>72</v>
      </c>
      <c r="AL4" s="32" t="s">
        <v>376</v>
      </c>
    </row>
    <row r="5" spans="1:38" ht="16.5" customHeight="1" thickTop="1">
      <c r="A5" s="313" t="s">
        <v>3</v>
      </c>
      <c r="B5" s="419"/>
      <c r="C5" s="419"/>
      <c r="D5" s="419"/>
      <c r="E5" s="419"/>
      <c r="F5" s="419"/>
      <c r="G5" s="419"/>
      <c r="H5" s="419"/>
      <c r="I5" s="241"/>
      <c r="J5" s="252"/>
      <c r="K5" s="420" t="str">
        <f>IF(MOD(ROUNDDOWN($Q$38/10000000,0),10)=0,"-",MOD(ROUNDDOWN($Q$38/10000000,0),10))</f>
        <v>-</v>
      </c>
      <c r="L5" s="421"/>
      <c r="M5" s="421" t="str">
        <f>IF(AND($K$5="-",MOD(ROUNDDOWN($Q$38/1000000,0),10)=0),"-",MOD(ROUNDDOWN($Q$38/1000000,0),10))</f>
        <v>-</v>
      </c>
      <c r="N5" s="424"/>
      <c r="O5" s="317" t="str">
        <f>IF(AND($K$5="-",$M$5="-",MOD(ROUNDDOWN($Q$38/100000,0),10)=0),"-",MOD(ROUNDDOWN($Q$38/100000,0),10))</f>
        <v>-</v>
      </c>
      <c r="P5" s="318"/>
      <c r="Q5" s="321">
        <f>IF(AND($K$5="-",$M$5="-",$O$5="-",MOD(ROUNDDOWN($Q$38/10000,0),10)=0),"-",MOD(ROUNDDOWN($Q$38/10000,0),10))</f>
        <v>8</v>
      </c>
      <c r="R5" s="318"/>
      <c r="S5" s="321">
        <f>IF(AND($K$5="-",$M$5="-",$O$5="-",$Q$5="-",MOD(ROUNDDOWN($Q$38/1000,0),10)=0),"-",MOD(ROUNDDOWN($Q$38/1000,0),10))</f>
        <v>8</v>
      </c>
      <c r="T5" s="340"/>
      <c r="U5" s="317">
        <f>IF(AND($K$5="-",$M$5="-",$O$5="-",$Q$5="-",$S$5="-",MOD(ROUNDDOWN($Q$38/100,0),10)=0),"-",MOD(ROUNDDOWN($Q$38/100,0),10))</f>
        <v>7</v>
      </c>
      <c r="V5" s="318"/>
      <c r="W5" s="321">
        <f>IF(AND($K$5="-",$M$5="-",$O$5="-",$Q$5="-",$S$5="-",$U$5="-",MOD(ROUNDDOWN($Q$38/10,0),10)=0),"-",MOD(ROUNDDOWN($Q$38/10,0),10))</f>
        <v>5</v>
      </c>
      <c r="X5" s="318"/>
      <c r="Y5" s="323">
        <f>IF(AND($K$5="-",$M$5="-",$O$5="-",$Q$5="-",$S$5="-",$U$5="-",$W$5="-",MOD($Q$38,10)=0),"-",MOD($Q$38,10))</f>
        <v>0</v>
      </c>
      <c r="Z5" s="324"/>
      <c r="AA5" s="330" t="s">
        <v>466</v>
      </c>
      <c r="AB5" s="331"/>
      <c r="AC5" s="331"/>
      <c r="AD5" s="331"/>
      <c r="AE5" s="331"/>
      <c r="AF5" s="331"/>
      <c r="AG5" s="331"/>
      <c r="AI5" s="38" t="s">
        <v>286</v>
      </c>
      <c r="AJ5" s="36" t="s">
        <v>292</v>
      </c>
      <c r="AK5" s="37" t="s">
        <v>73</v>
      </c>
      <c r="AL5" s="32" t="s">
        <v>792</v>
      </c>
    </row>
    <row r="6" spans="1:38" ht="29.25" customHeight="1" thickBot="1">
      <c r="A6" s="312" t="s">
        <v>4</v>
      </c>
      <c r="B6" s="312"/>
      <c r="C6" s="312"/>
      <c r="D6" s="312"/>
      <c r="E6" s="312"/>
      <c r="F6" s="312"/>
      <c r="G6" s="312"/>
      <c r="H6" s="312"/>
      <c r="I6" s="412"/>
      <c r="J6" s="372"/>
      <c r="K6" s="422"/>
      <c r="L6" s="423"/>
      <c r="M6" s="423"/>
      <c r="N6" s="425"/>
      <c r="O6" s="319"/>
      <c r="P6" s="320"/>
      <c r="Q6" s="322"/>
      <c r="R6" s="320"/>
      <c r="S6" s="322"/>
      <c r="T6" s="341"/>
      <c r="U6" s="319"/>
      <c r="V6" s="320"/>
      <c r="W6" s="322"/>
      <c r="X6" s="320"/>
      <c r="Y6" s="325"/>
      <c r="Z6" s="326"/>
      <c r="AA6" s="332"/>
      <c r="AB6" s="331"/>
      <c r="AC6" s="331"/>
      <c r="AD6" s="331"/>
      <c r="AE6" s="331"/>
      <c r="AF6" s="331"/>
      <c r="AG6" s="331"/>
      <c r="AI6" s="35" t="s">
        <v>287</v>
      </c>
      <c r="AJ6" s="36" t="s">
        <v>293</v>
      </c>
      <c r="AK6" s="37" t="s">
        <v>74</v>
      </c>
      <c r="AL6" s="32" t="s">
        <v>378</v>
      </c>
    </row>
    <row r="7" spans="1:38" s="11" customFormat="1" ht="32.25" customHeight="1" thickTop="1">
      <c r="A7" s="243" t="s">
        <v>314</v>
      </c>
      <c r="B7" s="244"/>
      <c r="C7" s="245"/>
      <c r="D7" s="246" t="s">
        <v>633</v>
      </c>
      <c r="E7" s="247"/>
      <c r="F7" s="247"/>
      <c r="G7" s="247"/>
      <c r="H7" s="247"/>
      <c r="I7" s="247"/>
      <c r="J7" s="247"/>
      <c r="K7" s="247"/>
      <c r="L7" s="247"/>
      <c r="M7" s="248"/>
      <c r="N7" s="249" t="s">
        <v>793</v>
      </c>
      <c r="O7" s="250"/>
      <c r="P7" s="250"/>
      <c r="Q7" s="251"/>
      <c r="R7" s="251"/>
      <c r="S7" s="251"/>
      <c r="T7" s="251"/>
      <c r="U7" s="251"/>
      <c r="V7" s="251"/>
      <c r="W7" s="251"/>
      <c r="X7" s="249"/>
      <c r="Y7" s="250"/>
      <c r="Z7" s="250"/>
      <c r="AA7" s="251"/>
      <c r="AB7" s="251"/>
      <c r="AC7" s="251"/>
      <c r="AD7" s="251"/>
      <c r="AE7" s="251"/>
      <c r="AF7" s="251"/>
      <c r="AG7" s="251"/>
      <c r="AI7" s="29" t="s">
        <v>315</v>
      </c>
      <c r="AJ7" s="30" t="s">
        <v>316</v>
      </c>
      <c r="AK7" s="31" t="s">
        <v>75</v>
      </c>
      <c r="AL7" s="32" t="s">
        <v>379</v>
      </c>
    </row>
    <row r="8" spans="1:38" s="11" customFormat="1" ht="35.25" customHeight="1">
      <c r="A8" s="240" t="s">
        <v>341</v>
      </c>
      <c r="B8" s="344" t="s">
        <v>789</v>
      </c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29" t="s">
        <v>288</v>
      </c>
      <c r="AJ8" s="30" t="s">
        <v>294</v>
      </c>
      <c r="AK8" s="31" t="s">
        <v>76</v>
      </c>
      <c r="AL8" s="32" t="s">
        <v>380</v>
      </c>
    </row>
    <row r="9" spans="1:38" s="11" customFormat="1" ht="31.5" customHeight="1">
      <c r="A9" s="413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29" t="s">
        <v>317</v>
      </c>
      <c r="AJ9" s="30" t="s">
        <v>295</v>
      </c>
      <c r="AK9" s="31" t="s">
        <v>83</v>
      </c>
      <c r="AL9" s="32" t="s">
        <v>381</v>
      </c>
    </row>
    <row r="10" spans="1:38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241"/>
      <c r="AJ10" s="36" t="s">
        <v>296</v>
      </c>
      <c r="AK10" s="37" t="s">
        <v>84</v>
      </c>
      <c r="AL10" s="32" t="s">
        <v>382</v>
      </c>
    </row>
    <row r="11" spans="1:38" ht="16.5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36" t="s">
        <v>297</v>
      </c>
      <c r="AK11" s="37" t="s">
        <v>86</v>
      </c>
      <c r="AL11" s="32" t="s">
        <v>383</v>
      </c>
    </row>
    <row r="12" spans="1:38" ht="16.5" customHeight="1">
      <c r="A12" s="256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36" t="s">
        <v>298</v>
      </c>
      <c r="AK12" s="37" t="s">
        <v>87</v>
      </c>
      <c r="AL12" s="32" t="s">
        <v>384</v>
      </c>
    </row>
    <row r="13" spans="1:38" ht="16.5" customHeight="1">
      <c r="A13" s="256" t="s">
        <v>17</v>
      </c>
      <c r="B13" s="241"/>
      <c r="C13" s="241"/>
      <c r="D13" s="241"/>
      <c r="E13" s="241"/>
      <c r="F13" s="241"/>
      <c r="G13" s="241"/>
      <c r="H13" s="241"/>
      <c r="I13" s="241" t="s">
        <v>366</v>
      </c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36" t="s">
        <v>299</v>
      </c>
      <c r="AK13" s="37" t="s">
        <v>88</v>
      </c>
      <c r="AL13" s="32" t="s">
        <v>385</v>
      </c>
    </row>
    <row r="14" spans="1:38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36" t="s">
        <v>300</v>
      </c>
      <c r="AK14" s="37" t="s">
        <v>91</v>
      </c>
      <c r="AL14" s="32" t="s">
        <v>386</v>
      </c>
    </row>
    <row r="15" spans="1:38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36" t="s">
        <v>301</v>
      </c>
      <c r="AK15" s="37" t="s">
        <v>97</v>
      </c>
      <c r="AL15" s="32" t="s">
        <v>387</v>
      </c>
    </row>
    <row r="16" spans="1:38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36" t="s">
        <v>302</v>
      </c>
      <c r="AK16" s="37" t="s">
        <v>100</v>
      </c>
      <c r="AL16" s="32" t="s">
        <v>388</v>
      </c>
    </row>
    <row r="17" spans="1:38" ht="25.5" customHeight="1">
      <c r="A17" s="271" t="s">
        <v>347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36" t="s">
        <v>303</v>
      </c>
      <c r="AK17" s="37" t="s">
        <v>102</v>
      </c>
      <c r="AL17" s="32" t="s">
        <v>389</v>
      </c>
    </row>
    <row r="18" spans="1:38" ht="19.5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36" t="s">
        <v>304</v>
      </c>
      <c r="AK18" s="37" t="s">
        <v>104</v>
      </c>
      <c r="AL18" s="32" t="s">
        <v>390</v>
      </c>
    </row>
    <row r="19" spans="1:38" ht="16.5" customHeight="1">
      <c r="A19" s="287" t="s">
        <v>368</v>
      </c>
      <c r="B19" s="241"/>
      <c r="C19" s="445" t="s">
        <v>790</v>
      </c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  <c r="O19" s="446"/>
      <c r="P19" s="446"/>
      <c r="Q19" s="446"/>
      <c r="R19" s="446"/>
      <c r="S19" s="446"/>
      <c r="T19" s="446"/>
      <c r="U19" s="446"/>
      <c r="V19" s="446"/>
      <c r="W19" s="446"/>
      <c r="X19" s="446"/>
      <c r="Y19" s="446"/>
      <c r="Z19" s="446"/>
      <c r="AA19" s="446"/>
      <c r="AB19" s="446"/>
      <c r="AC19" s="446"/>
      <c r="AD19" s="446"/>
      <c r="AE19" s="446"/>
      <c r="AF19" s="446"/>
      <c r="AG19" s="447"/>
      <c r="AJ19" s="40" t="s">
        <v>332</v>
      </c>
      <c r="AK19" s="41" t="s">
        <v>105</v>
      </c>
      <c r="AL19" s="32" t="s">
        <v>391</v>
      </c>
    </row>
    <row r="20" spans="1:38" ht="16.5" customHeight="1">
      <c r="A20" s="241"/>
      <c r="B20" s="241"/>
      <c r="C20" s="448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49"/>
      <c r="O20" s="449"/>
      <c r="P20" s="449"/>
      <c r="Q20" s="449"/>
      <c r="R20" s="449"/>
      <c r="S20" s="449"/>
      <c r="T20" s="449"/>
      <c r="U20" s="449"/>
      <c r="V20" s="449"/>
      <c r="W20" s="449"/>
      <c r="X20" s="449"/>
      <c r="Y20" s="449"/>
      <c r="Z20" s="449"/>
      <c r="AA20" s="449"/>
      <c r="AB20" s="449"/>
      <c r="AC20" s="449"/>
      <c r="AD20" s="449"/>
      <c r="AE20" s="449"/>
      <c r="AF20" s="449"/>
      <c r="AG20" s="450"/>
      <c r="AJ20" s="36" t="s">
        <v>305</v>
      </c>
      <c r="AK20" s="37" t="s">
        <v>106</v>
      </c>
      <c r="AL20" s="32" t="s">
        <v>392</v>
      </c>
    </row>
    <row r="21" spans="1:38" ht="16.5" customHeight="1">
      <c r="A21" s="241"/>
      <c r="B21" s="241"/>
      <c r="C21" s="451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  <c r="O21" s="452"/>
      <c r="P21" s="452"/>
      <c r="Q21" s="452"/>
      <c r="R21" s="452"/>
      <c r="S21" s="452"/>
      <c r="T21" s="452"/>
      <c r="U21" s="452"/>
      <c r="V21" s="452"/>
      <c r="W21" s="452"/>
      <c r="X21" s="452"/>
      <c r="Y21" s="452"/>
      <c r="Z21" s="452"/>
      <c r="AA21" s="452"/>
      <c r="AB21" s="452"/>
      <c r="AC21" s="452"/>
      <c r="AD21" s="452"/>
      <c r="AE21" s="452"/>
      <c r="AF21" s="452"/>
      <c r="AG21" s="453"/>
      <c r="AI21" s="107"/>
      <c r="AJ21" s="83" t="s">
        <v>306</v>
      </c>
      <c r="AK21" s="106" t="s">
        <v>107</v>
      </c>
      <c r="AL21" s="108" t="s">
        <v>393</v>
      </c>
    </row>
    <row r="22" spans="1:38" ht="16.5" customHeight="1">
      <c r="A22" s="241"/>
      <c r="B22" s="241"/>
      <c r="C22" s="451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452"/>
      <c r="P22" s="452"/>
      <c r="Q22" s="452"/>
      <c r="R22" s="452"/>
      <c r="S22" s="452"/>
      <c r="T22" s="452"/>
      <c r="U22" s="452"/>
      <c r="V22" s="452"/>
      <c r="W22" s="452"/>
      <c r="X22" s="452"/>
      <c r="Y22" s="452"/>
      <c r="Z22" s="452"/>
      <c r="AA22" s="452"/>
      <c r="AB22" s="452"/>
      <c r="AC22" s="452"/>
      <c r="AD22" s="452"/>
      <c r="AE22" s="452"/>
      <c r="AF22" s="452"/>
      <c r="AG22" s="453"/>
      <c r="AJ22" s="40" t="s">
        <v>307</v>
      </c>
      <c r="AK22" s="41" t="s">
        <v>109</v>
      </c>
      <c r="AL22" s="33" t="s">
        <v>394</v>
      </c>
    </row>
    <row r="23" spans="1:38" ht="16.5" customHeight="1">
      <c r="A23" s="241"/>
      <c r="B23" s="241"/>
      <c r="C23" s="451"/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452"/>
      <c r="Q23" s="452"/>
      <c r="R23" s="452"/>
      <c r="S23" s="452"/>
      <c r="T23" s="452"/>
      <c r="U23" s="452"/>
      <c r="V23" s="452"/>
      <c r="W23" s="452"/>
      <c r="X23" s="452"/>
      <c r="Y23" s="452"/>
      <c r="Z23" s="452"/>
      <c r="AA23" s="452"/>
      <c r="AB23" s="452"/>
      <c r="AC23" s="452"/>
      <c r="AD23" s="452"/>
      <c r="AE23" s="452"/>
      <c r="AF23" s="452"/>
      <c r="AG23" s="453"/>
      <c r="AJ23" s="40" t="s">
        <v>308</v>
      </c>
      <c r="AK23" s="41" t="s">
        <v>110</v>
      </c>
      <c r="AL23" s="33" t="s">
        <v>395</v>
      </c>
    </row>
    <row r="24" spans="1:38" ht="16.5" customHeight="1">
      <c r="A24" s="241"/>
      <c r="B24" s="241"/>
      <c r="C24" s="451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2"/>
      <c r="AF24" s="452"/>
      <c r="AG24" s="453"/>
      <c r="AJ24" s="40" t="s">
        <v>309</v>
      </c>
      <c r="AK24" s="41" t="s">
        <v>111</v>
      </c>
      <c r="AL24" s="33" t="s">
        <v>396</v>
      </c>
    </row>
    <row r="25" spans="1:38" ht="16.5" customHeight="1">
      <c r="A25" s="241"/>
      <c r="B25" s="241"/>
      <c r="C25" s="451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452"/>
      <c r="P25" s="452"/>
      <c r="Q25" s="452"/>
      <c r="R25" s="452"/>
      <c r="S25" s="452"/>
      <c r="T25" s="452"/>
      <c r="U25" s="452"/>
      <c r="V25" s="452"/>
      <c r="W25" s="452"/>
      <c r="X25" s="452"/>
      <c r="Y25" s="452"/>
      <c r="Z25" s="452"/>
      <c r="AA25" s="452"/>
      <c r="AB25" s="452"/>
      <c r="AC25" s="452"/>
      <c r="AD25" s="452"/>
      <c r="AE25" s="452"/>
      <c r="AF25" s="452"/>
      <c r="AG25" s="453"/>
      <c r="AJ25" s="40"/>
      <c r="AK25" s="41"/>
    </row>
    <row r="26" spans="1:38" ht="16.5" customHeight="1">
      <c r="A26" s="241"/>
      <c r="B26" s="241"/>
      <c r="C26" s="451"/>
      <c r="D26" s="452"/>
      <c r="E26" s="452"/>
      <c r="F26" s="452"/>
      <c r="G26" s="452"/>
      <c r="H26" s="452"/>
      <c r="I26" s="452"/>
      <c r="J26" s="452"/>
      <c r="K26" s="452"/>
      <c r="L26" s="452"/>
      <c r="M26" s="452"/>
      <c r="N26" s="452"/>
      <c r="O26" s="452"/>
      <c r="P26" s="452"/>
      <c r="Q26" s="452"/>
      <c r="R26" s="452"/>
      <c r="S26" s="452"/>
      <c r="T26" s="452"/>
      <c r="U26" s="452"/>
      <c r="V26" s="452"/>
      <c r="W26" s="452"/>
      <c r="X26" s="452"/>
      <c r="Y26" s="452"/>
      <c r="Z26" s="452"/>
      <c r="AA26" s="452"/>
      <c r="AB26" s="452"/>
      <c r="AC26" s="452"/>
      <c r="AD26" s="452"/>
      <c r="AE26" s="452"/>
      <c r="AF26" s="452"/>
      <c r="AG26" s="453"/>
      <c r="AJ26" s="40"/>
      <c r="AK26" s="41"/>
    </row>
    <row r="27" spans="1:38" ht="16.5" customHeight="1">
      <c r="A27" s="241"/>
      <c r="B27" s="241"/>
      <c r="C27" s="451"/>
      <c r="D27" s="452"/>
      <c r="E27" s="452"/>
      <c r="F27" s="452"/>
      <c r="G27" s="452"/>
      <c r="H27" s="452"/>
      <c r="I27" s="452"/>
      <c r="J27" s="452"/>
      <c r="K27" s="452"/>
      <c r="L27" s="452"/>
      <c r="M27" s="452"/>
      <c r="N27" s="452"/>
      <c r="O27" s="452"/>
      <c r="P27" s="452"/>
      <c r="Q27" s="452"/>
      <c r="R27" s="452"/>
      <c r="S27" s="452"/>
      <c r="T27" s="452"/>
      <c r="U27" s="452"/>
      <c r="V27" s="452"/>
      <c r="W27" s="452"/>
      <c r="X27" s="452"/>
      <c r="Y27" s="452"/>
      <c r="Z27" s="452"/>
      <c r="AA27" s="452"/>
      <c r="AB27" s="452"/>
      <c r="AC27" s="452"/>
      <c r="AD27" s="452"/>
      <c r="AE27" s="452"/>
      <c r="AF27" s="452"/>
      <c r="AG27" s="453"/>
      <c r="AJ27" s="40" t="s">
        <v>310</v>
      </c>
      <c r="AK27" s="41" t="s">
        <v>112</v>
      </c>
      <c r="AL27" s="33" t="s">
        <v>397</v>
      </c>
    </row>
    <row r="28" spans="1:38" ht="16.5" customHeight="1">
      <c r="A28" s="241"/>
      <c r="B28" s="241"/>
      <c r="C28" s="454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455"/>
      <c r="P28" s="455"/>
      <c r="Q28" s="455"/>
      <c r="R28" s="455"/>
      <c r="S28" s="455"/>
      <c r="T28" s="455"/>
      <c r="U28" s="455"/>
      <c r="V28" s="455"/>
      <c r="W28" s="455"/>
      <c r="X28" s="455"/>
      <c r="Y28" s="455"/>
      <c r="Z28" s="455"/>
      <c r="AA28" s="455"/>
      <c r="AB28" s="455"/>
      <c r="AC28" s="455"/>
      <c r="AD28" s="455"/>
      <c r="AE28" s="455"/>
      <c r="AF28" s="455"/>
      <c r="AG28" s="456"/>
      <c r="AJ28" s="40" t="s">
        <v>311</v>
      </c>
      <c r="AK28" s="41" t="s">
        <v>114</v>
      </c>
      <c r="AL28" s="33" t="s">
        <v>398</v>
      </c>
    </row>
    <row r="29" spans="1:38" ht="16.5" customHeight="1">
      <c r="A29" s="287" t="s">
        <v>350</v>
      </c>
      <c r="B29" s="241"/>
      <c r="C29" s="288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J29" s="36" t="s">
        <v>370</v>
      </c>
      <c r="AK29" s="37" t="s">
        <v>122</v>
      </c>
      <c r="AL29" s="32" t="s">
        <v>399</v>
      </c>
    </row>
    <row r="30" spans="1:38" ht="16.5" customHeight="1">
      <c r="A30" s="241"/>
      <c r="B30" s="241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J30" s="36" t="s">
        <v>312</v>
      </c>
      <c r="AK30" s="37" t="s">
        <v>123</v>
      </c>
      <c r="AL30" s="32" t="s">
        <v>400</v>
      </c>
    </row>
    <row r="31" spans="1:38" ht="5.25" hidden="1" customHeight="1">
      <c r="A31" s="241"/>
      <c r="B31" s="241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J31" s="36" t="s">
        <v>313</v>
      </c>
      <c r="AK31" s="37" t="s">
        <v>125</v>
      </c>
      <c r="AL31" s="32" t="s">
        <v>401</v>
      </c>
    </row>
    <row r="32" spans="1:38" ht="27.75" customHeight="1">
      <c r="A32" s="252" t="s">
        <v>494</v>
      </c>
      <c r="B32" s="277"/>
      <c r="C32" s="277"/>
      <c r="D32" s="278"/>
      <c r="E32" s="279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1"/>
      <c r="Q32" s="282" t="s">
        <v>495</v>
      </c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4"/>
      <c r="AH32" s="78" t="s">
        <v>496</v>
      </c>
      <c r="AJ32" s="74"/>
      <c r="AK32" s="37"/>
      <c r="AL32" s="32"/>
    </row>
    <row r="33" spans="1:38" s="73" customFormat="1" ht="21">
      <c r="A33" s="410" t="s">
        <v>788</v>
      </c>
      <c r="B33" s="411"/>
      <c r="C33" s="411"/>
      <c r="D33" s="411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43">
        <v>80285</v>
      </c>
      <c r="R33" s="444"/>
      <c r="S33" s="444"/>
      <c r="T33" s="444"/>
      <c r="U33" s="444"/>
      <c r="V33" s="444"/>
      <c r="W33" s="444"/>
      <c r="X33" s="444"/>
      <c r="Y33" s="444"/>
      <c r="Z33" s="444"/>
      <c r="AA33" s="444"/>
      <c r="AB33" s="444"/>
      <c r="AC33" s="444"/>
      <c r="AD33" s="444"/>
      <c r="AE33" s="444"/>
      <c r="AF33" s="444"/>
      <c r="AG33" s="444"/>
      <c r="AI33" s="75"/>
      <c r="AJ33" s="75"/>
      <c r="AK33" s="76" t="s">
        <v>126</v>
      </c>
      <c r="AL33" s="77" t="s">
        <v>402</v>
      </c>
    </row>
    <row r="34" spans="1:38">
      <c r="A34" s="237" t="s">
        <v>439</v>
      </c>
      <c r="B34" s="331"/>
      <c r="C34" s="331"/>
      <c r="D34" s="331"/>
      <c r="E34" s="241" t="s">
        <v>441</v>
      </c>
      <c r="F34" s="412"/>
      <c r="G34" s="412"/>
      <c r="H34" s="412"/>
      <c r="I34" s="412"/>
      <c r="J34" s="412"/>
      <c r="K34" s="412"/>
      <c r="L34" s="412"/>
      <c r="M34" s="412"/>
      <c r="N34" s="412"/>
      <c r="O34" s="412"/>
      <c r="P34" s="412"/>
      <c r="Q34" s="287" t="s">
        <v>22</v>
      </c>
      <c r="R34" s="331"/>
      <c r="S34" s="331"/>
      <c r="T34" s="331"/>
      <c r="U34" s="331"/>
      <c r="V34" s="331"/>
      <c r="W34" s="331"/>
      <c r="X34" s="331"/>
      <c r="Y34" s="331"/>
      <c r="Z34" s="331"/>
      <c r="AA34" s="331"/>
      <c r="AB34" s="331"/>
      <c r="AC34" s="331"/>
      <c r="AD34" s="331"/>
      <c r="AE34" s="331"/>
      <c r="AF34" s="331"/>
      <c r="AG34" s="331"/>
      <c r="AK34" s="37"/>
      <c r="AL34" s="32"/>
    </row>
    <row r="35" spans="1:38" ht="16.5" customHeight="1">
      <c r="A35" s="331"/>
      <c r="B35" s="331"/>
      <c r="C35" s="331"/>
      <c r="D35" s="331"/>
      <c r="E35" s="250" t="s">
        <v>376</v>
      </c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408">
        <v>1365</v>
      </c>
      <c r="R35" s="409"/>
      <c r="S35" s="409"/>
      <c r="T35" s="409"/>
      <c r="U35" s="409"/>
      <c r="V35" s="409"/>
      <c r="W35" s="409"/>
      <c r="X35" s="409"/>
      <c r="Y35" s="409"/>
      <c r="Z35" s="409"/>
      <c r="AA35" s="409"/>
      <c r="AB35" s="409"/>
      <c r="AC35" s="409"/>
      <c r="AD35" s="409"/>
      <c r="AE35" s="409"/>
      <c r="AF35" s="409"/>
      <c r="AG35" s="409"/>
      <c r="AK35" s="37" t="s">
        <v>127</v>
      </c>
      <c r="AL35" s="32" t="s">
        <v>403</v>
      </c>
    </row>
    <row r="36" spans="1:38" ht="16.5" customHeight="1">
      <c r="A36" s="331"/>
      <c r="B36" s="331"/>
      <c r="C36" s="331"/>
      <c r="D36" s="331"/>
      <c r="E36" s="250" t="s">
        <v>791</v>
      </c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408">
        <v>1428</v>
      </c>
      <c r="R36" s="409"/>
      <c r="S36" s="409"/>
      <c r="T36" s="409"/>
      <c r="U36" s="409"/>
      <c r="V36" s="409"/>
      <c r="W36" s="409"/>
      <c r="X36" s="409"/>
      <c r="Y36" s="409"/>
      <c r="Z36" s="409"/>
      <c r="AA36" s="409"/>
      <c r="AB36" s="409"/>
      <c r="AC36" s="409"/>
      <c r="AD36" s="409"/>
      <c r="AE36" s="409"/>
      <c r="AF36" s="409"/>
      <c r="AG36" s="409"/>
      <c r="AK36" s="37"/>
      <c r="AL36" s="32" t="s">
        <v>404</v>
      </c>
    </row>
    <row r="37" spans="1:38" ht="16.5" customHeight="1">
      <c r="A37" s="331"/>
      <c r="B37" s="331"/>
      <c r="C37" s="331"/>
      <c r="D37" s="331"/>
      <c r="E37" s="250" t="s">
        <v>375</v>
      </c>
      <c r="F37" s="250"/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408">
        <v>5672</v>
      </c>
      <c r="R37" s="409"/>
      <c r="S37" s="409"/>
      <c r="T37" s="409"/>
      <c r="U37" s="409"/>
      <c r="V37" s="409"/>
      <c r="W37" s="409"/>
      <c r="X37" s="409"/>
      <c r="Y37" s="409"/>
      <c r="Z37" s="409"/>
      <c r="AA37" s="409"/>
      <c r="AB37" s="409"/>
      <c r="AC37" s="409"/>
      <c r="AD37" s="409"/>
      <c r="AE37" s="409"/>
      <c r="AF37" s="409"/>
      <c r="AG37" s="409"/>
      <c r="AK37" s="37"/>
      <c r="AL37" s="32" t="s">
        <v>405</v>
      </c>
    </row>
    <row r="38" spans="1:38">
      <c r="A38" s="241" t="s">
        <v>371</v>
      </c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406">
        <f>SUM(Q33,Q35:AG37)</f>
        <v>88750</v>
      </c>
      <c r="R38" s="407"/>
      <c r="S38" s="407"/>
      <c r="T38" s="407"/>
      <c r="U38" s="407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  <c r="AG38" s="407"/>
      <c r="AK38" s="37" t="s">
        <v>128</v>
      </c>
      <c r="AL38" s="32" t="s">
        <v>406</v>
      </c>
    </row>
    <row r="39" spans="1:38" ht="16.5" customHeight="1">
      <c r="A39" s="241" t="s">
        <v>348</v>
      </c>
      <c r="B39" s="241"/>
      <c r="C39" s="241"/>
      <c r="D39" s="241"/>
      <c r="E39" s="241"/>
      <c r="F39" s="241"/>
      <c r="G39" s="241"/>
      <c r="H39" s="241"/>
      <c r="I39" s="252" t="s">
        <v>440</v>
      </c>
      <c r="J39" s="253"/>
      <c r="K39" s="253"/>
      <c r="L39" s="253"/>
      <c r="M39" s="399"/>
      <c r="N39" s="399"/>
      <c r="O39" s="399"/>
      <c r="P39" s="400"/>
      <c r="Q39" s="241" t="s">
        <v>19</v>
      </c>
      <c r="R39" s="241"/>
      <c r="S39" s="241"/>
      <c r="T39" s="241"/>
      <c r="U39" s="241"/>
      <c r="V39" s="241"/>
      <c r="W39" s="241"/>
      <c r="X39" s="241"/>
      <c r="Y39" s="241" t="s">
        <v>349</v>
      </c>
      <c r="Z39" s="241"/>
      <c r="AA39" s="241"/>
      <c r="AB39" s="241"/>
      <c r="AC39" s="241"/>
      <c r="AD39" s="241"/>
      <c r="AE39" s="241"/>
      <c r="AF39" s="241"/>
      <c r="AG39" s="241"/>
      <c r="AK39" s="37" t="s">
        <v>131</v>
      </c>
      <c r="AL39" s="32" t="s">
        <v>407</v>
      </c>
    </row>
    <row r="40" spans="1:38" ht="16.5" customHeight="1">
      <c r="A40" s="256"/>
      <c r="B40" s="241"/>
      <c r="C40" s="241"/>
      <c r="D40" s="241"/>
      <c r="E40" s="241"/>
      <c r="F40" s="241"/>
      <c r="G40" s="241"/>
      <c r="H40" s="241"/>
      <c r="I40" s="256"/>
      <c r="J40" s="241"/>
      <c r="K40" s="241"/>
      <c r="L40" s="241"/>
      <c r="M40" s="241"/>
      <c r="N40" s="241"/>
      <c r="O40" s="241"/>
      <c r="P40" s="241"/>
      <c r="Q40" s="256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K40" s="37" t="s">
        <v>133</v>
      </c>
      <c r="AL40" s="32" t="s">
        <v>408</v>
      </c>
    </row>
    <row r="41" spans="1:38" ht="16.5" customHeight="1">
      <c r="A41" s="241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K41" s="37" t="s">
        <v>134</v>
      </c>
      <c r="AL41" s="32" t="s">
        <v>409</v>
      </c>
    </row>
    <row r="42" spans="1:38" ht="9.75" customHeight="1">
      <c r="A42" s="241"/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K42" s="37" t="s">
        <v>135</v>
      </c>
      <c r="AL42" s="32" t="s">
        <v>410</v>
      </c>
    </row>
    <row r="43" spans="1:38" ht="6.75" customHeight="1">
      <c r="A43" s="241"/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K43" s="37" t="s">
        <v>136</v>
      </c>
      <c r="AL43" s="32" t="s">
        <v>411</v>
      </c>
    </row>
    <row r="44" spans="1:38" ht="16.5" customHeight="1">
      <c r="AK44" s="37" t="s">
        <v>138</v>
      </c>
      <c r="AL44" s="32" t="s">
        <v>412</v>
      </c>
    </row>
    <row r="45" spans="1:38">
      <c r="AK45" s="37" t="s">
        <v>139</v>
      </c>
      <c r="AL45" s="32" t="s">
        <v>413</v>
      </c>
    </row>
    <row r="46" spans="1:38">
      <c r="AK46" s="37" t="s">
        <v>145</v>
      </c>
      <c r="AL46" s="32" t="s">
        <v>414</v>
      </c>
    </row>
    <row r="47" spans="1:38">
      <c r="AK47" s="37" t="s">
        <v>146</v>
      </c>
      <c r="AL47" s="32" t="s">
        <v>415</v>
      </c>
    </row>
    <row r="48" spans="1:38">
      <c r="AK48" s="37" t="s">
        <v>148</v>
      </c>
      <c r="AL48" s="44" t="s">
        <v>416</v>
      </c>
    </row>
    <row r="49" spans="37:38">
      <c r="AK49" s="37" t="s">
        <v>150</v>
      </c>
      <c r="AL49" s="32" t="s">
        <v>417</v>
      </c>
    </row>
    <row r="50" spans="37:38">
      <c r="AK50" s="37" t="s">
        <v>152</v>
      </c>
      <c r="AL50" s="32" t="s">
        <v>418</v>
      </c>
    </row>
    <row r="51" spans="37:38">
      <c r="AK51" s="37" t="s">
        <v>154</v>
      </c>
      <c r="AL51" s="32" t="s">
        <v>419</v>
      </c>
    </row>
    <row r="52" spans="37:38">
      <c r="AK52" s="37" t="s">
        <v>157</v>
      </c>
      <c r="AL52" s="32" t="s">
        <v>420</v>
      </c>
    </row>
    <row r="53" spans="37:38">
      <c r="AK53" s="37" t="s">
        <v>159</v>
      </c>
      <c r="AL53" s="32" t="s">
        <v>421</v>
      </c>
    </row>
    <row r="54" spans="37:38">
      <c r="AK54" s="37" t="s">
        <v>161</v>
      </c>
      <c r="AL54" s="32" t="s">
        <v>422</v>
      </c>
    </row>
    <row r="55" spans="37:38">
      <c r="AK55" s="37" t="s">
        <v>162</v>
      </c>
      <c r="AL55" s="32" t="s">
        <v>423</v>
      </c>
    </row>
    <row r="56" spans="37:38">
      <c r="AK56" s="37" t="s">
        <v>163</v>
      </c>
      <c r="AL56" s="32" t="s">
        <v>424</v>
      </c>
    </row>
    <row r="57" spans="37:38">
      <c r="AK57" s="37" t="s">
        <v>164</v>
      </c>
      <c r="AL57" s="32" t="s">
        <v>425</v>
      </c>
    </row>
    <row r="58" spans="37:38">
      <c r="AK58" s="37" t="s">
        <v>165</v>
      </c>
      <c r="AL58" s="32" t="s">
        <v>426</v>
      </c>
    </row>
    <row r="59" spans="37:38">
      <c r="AK59" s="37" t="s">
        <v>166</v>
      </c>
      <c r="AL59" s="32" t="s">
        <v>427</v>
      </c>
    </row>
    <row r="60" spans="37:38">
      <c r="AK60" s="37" t="s">
        <v>167</v>
      </c>
      <c r="AL60" s="32" t="s">
        <v>428</v>
      </c>
    </row>
    <row r="61" spans="37:38">
      <c r="AK61" s="37" t="s">
        <v>170</v>
      </c>
      <c r="AL61" s="32" t="s">
        <v>429</v>
      </c>
    </row>
    <row r="62" spans="37:38">
      <c r="AK62" s="37" t="s">
        <v>171</v>
      </c>
      <c r="AL62" s="32" t="s">
        <v>430</v>
      </c>
    </row>
    <row r="63" spans="37:38">
      <c r="AK63" s="37" t="s">
        <v>172</v>
      </c>
      <c r="AL63" s="32" t="s">
        <v>431</v>
      </c>
    </row>
    <row r="64" spans="37:38">
      <c r="AK64" s="37" t="s">
        <v>173</v>
      </c>
      <c r="AL64" s="32" t="s">
        <v>432</v>
      </c>
    </row>
    <row r="65" spans="37:38">
      <c r="AK65" s="37" t="s">
        <v>174</v>
      </c>
      <c r="AL65" s="32" t="s">
        <v>433</v>
      </c>
    </row>
    <row r="66" spans="37:38">
      <c r="AK66" s="37" t="s">
        <v>176</v>
      </c>
      <c r="AL66" s="32" t="s">
        <v>434</v>
      </c>
    </row>
    <row r="67" spans="37:38">
      <c r="AK67" s="37" t="s">
        <v>177</v>
      </c>
      <c r="AL67" s="32" t="s">
        <v>435</v>
      </c>
    </row>
    <row r="68" spans="37:38">
      <c r="AK68" s="37" t="s">
        <v>180</v>
      </c>
      <c r="AL68" s="32" t="s">
        <v>436</v>
      </c>
    </row>
    <row r="69" spans="37:38">
      <c r="AK69" s="37" t="s">
        <v>183</v>
      </c>
      <c r="AL69" s="32" t="s">
        <v>437</v>
      </c>
    </row>
    <row r="70" spans="37:38">
      <c r="AK70" s="37" t="s">
        <v>185</v>
      </c>
      <c r="AL70" s="32" t="s">
        <v>438</v>
      </c>
    </row>
    <row r="71" spans="37:38">
      <c r="AK71" s="37" t="s">
        <v>186</v>
      </c>
    </row>
    <row r="72" spans="37:38">
      <c r="AK72" s="37" t="s">
        <v>188</v>
      </c>
    </row>
    <row r="73" spans="37:38">
      <c r="AK73" s="37" t="s">
        <v>193</v>
      </c>
    </row>
    <row r="74" spans="37:38">
      <c r="AK74" s="37" t="s">
        <v>215</v>
      </c>
    </row>
    <row r="75" spans="37:38">
      <c r="AK75" s="37" t="s">
        <v>223</v>
      </c>
    </row>
    <row r="76" spans="37:38">
      <c r="AK76" s="37" t="s">
        <v>224</v>
      </c>
    </row>
    <row r="77" spans="37:38">
      <c r="AK77" s="37" t="s">
        <v>230</v>
      </c>
    </row>
    <row r="78" spans="37:38">
      <c r="AK78" s="37" t="s">
        <v>238</v>
      </c>
    </row>
    <row r="79" spans="37:38">
      <c r="AK79" s="37" t="s">
        <v>243</v>
      </c>
    </row>
    <row r="80" spans="37:38">
      <c r="AK80" s="37" t="s">
        <v>245</v>
      </c>
    </row>
    <row r="81" spans="37:37">
      <c r="AK81" s="37" t="s">
        <v>246</v>
      </c>
    </row>
    <row r="82" spans="37:37">
      <c r="AK82" s="37" t="s">
        <v>261</v>
      </c>
    </row>
    <row r="83" spans="37:37" ht="57">
      <c r="AK83" s="42" t="s">
        <v>279</v>
      </c>
    </row>
    <row r="84" spans="37:37">
      <c r="AK84" s="37" t="s">
        <v>263</v>
      </c>
    </row>
    <row r="85" spans="37:37">
      <c r="AK85" s="37" t="s">
        <v>264</v>
      </c>
    </row>
    <row r="86" spans="37:37">
      <c r="AK86" s="37" t="s">
        <v>265</v>
      </c>
    </row>
    <row r="87" spans="37:37">
      <c r="AK87" s="37" t="s">
        <v>266</v>
      </c>
    </row>
    <row r="88" spans="37:37">
      <c r="AK88" s="37" t="s">
        <v>267</v>
      </c>
    </row>
    <row r="89" spans="37:37">
      <c r="AK89" s="5"/>
    </row>
    <row r="90" spans="37:37">
      <c r="AK90" s="5"/>
    </row>
    <row r="91" spans="37:37">
      <c r="AK91" s="5"/>
    </row>
    <row r="92" spans="37:37">
      <c r="AK92" s="5"/>
    </row>
  </sheetData>
  <sheetProtection sheet="1" formatCells="0" formatColumns="0" formatRows="0" insertColumns="0" insertRows="0" deleteColumns="0" deleteRows="0"/>
  <dataConsolidate/>
  <mergeCells count="80">
    <mergeCell ref="A1:AG1"/>
    <mergeCell ref="A2:E2"/>
    <mergeCell ref="F2:U2"/>
    <mergeCell ref="V2:Z2"/>
    <mergeCell ref="AA2:AG2"/>
    <mergeCell ref="A3:H3"/>
    <mergeCell ref="I3:J6"/>
    <mergeCell ref="K3:L4"/>
    <mergeCell ref="M3:N4"/>
    <mergeCell ref="O3:P4"/>
    <mergeCell ref="Y5:Z6"/>
    <mergeCell ref="AA5:AG6"/>
    <mergeCell ref="A6:H6"/>
    <mergeCell ref="A7:C7"/>
    <mergeCell ref="D7:M7"/>
    <mergeCell ref="N7:W7"/>
    <mergeCell ref="X7:AG7"/>
    <mergeCell ref="AC3:AG4"/>
    <mergeCell ref="A4:H4"/>
    <mergeCell ref="A5:H5"/>
    <mergeCell ref="K5:L6"/>
    <mergeCell ref="M5:N6"/>
    <mergeCell ref="O5:P6"/>
    <mergeCell ref="Q5:R6"/>
    <mergeCell ref="S5:T6"/>
    <mergeCell ref="U5:V6"/>
    <mergeCell ref="W5:X6"/>
    <mergeCell ref="Q3:R4"/>
    <mergeCell ref="S3:T4"/>
    <mergeCell ref="U3:V4"/>
    <mergeCell ref="W3:X4"/>
    <mergeCell ref="Y3:Z4"/>
    <mergeCell ref="AA3:AB4"/>
    <mergeCell ref="A17:AG17"/>
    <mergeCell ref="A18:AG18"/>
    <mergeCell ref="A19:B28"/>
    <mergeCell ref="A8:A9"/>
    <mergeCell ref="B8:AG9"/>
    <mergeCell ref="A10:H10"/>
    <mergeCell ref="I10:P10"/>
    <mergeCell ref="Q10:X10"/>
    <mergeCell ref="Y10:AG10"/>
    <mergeCell ref="A11:A12"/>
    <mergeCell ref="B11:H12"/>
    <mergeCell ref="I11:P12"/>
    <mergeCell ref="Q11:X15"/>
    <mergeCell ref="Y11:AG15"/>
    <mergeCell ref="A13:A15"/>
    <mergeCell ref="Q35:AG35"/>
    <mergeCell ref="E36:P36"/>
    <mergeCell ref="Q36:AG36"/>
    <mergeCell ref="E37:P37"/>
    <mergeCell ref="B13:H15"/>
    <mergeCell ref="I13:P13"/>
    <mergeCell ref="I14:P15"/>
    <mergeCell ref="A33:P33"/>
    <mergeCell ref="Q33:AG33"/>
    <mergeCell ref="A32:D32"/>
    <mergeCell ref="E32:P32"/>
    <mergeCell ref="Q32:AG32"/>
    <mergeCell ref="A29:B31"/>
    <mergeCell ref="C29:AG31"/>
    <mergeCell ref="C19:AG28"/>
    <mergeCell ref="A16:AG16"/>
    <mergeCell ref="A40:H43"/>
    <mergeCell ref="I40:P43"/>
    <mergeCell ref="Q40:X43"/>
    <mergeCell ref="Y40:AG43"/>
    <mergeCell ref="Q37:AG37"/>
    <mergeCell ref="A38:P38"/>
    <mergeCell ref="Q38:AG38"/>
    <mergeCell ref="A39:H39"/>
    <mergeCell ref="I39:L39"/>
    <mergeCell ref="M39:P39"/>
    <mergeCell ref="Q39:X39"/>
    <mergeCell ref="Y39:AG39"/>
    <mergeCell ref="A34:D37"/>
    <mergeCell ref="E34:P34"/>
    <mergeCell ref="Q34:AG34"/>
    <mergeCell ref="E35:P35"/>
  </mergeCells>
  <phoneticPr fontId="35" type="noConversion"/>
  <dataValidations count="3">
    <dataValidation type="list" allowBlank="1" showInputMessage="1" sqref="D7:M7" xr:uid="{00000000-0002-0000-0600-000000000000}">
      <formula1>子目類別</formula1>
    </dataValidation>
    <dataValidation type="list" allowBlank="1" showInputMessage="1" sqref="N7:AG7" xr:uid="{00000000-0002-0000-0600-000002000000}">
      <formula1>INDIRECT($N$7)</formula1>
    </dataValidation>
    <dataValidation type="list" allowBlank="1" showInputMessage="1" showErrorMessage="1" sqref="E35:P37" xr:uid="{00000000-0002-0000-0600-000003000000}">
      <formula1>$AL$1:$AL$70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7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101"/>
  <sheetViews>
    <sheetView view="pageBreakPreview" zoomScale="90" zoomScaleSheetLayoutView="90" workbookViewId="0">
      <selection activeCell="N7" sqref="N7:W7"/>
    </sheetView>
  </sheetViews>
  <sheetFormatPr defaultColWidth="2.625" defaultRowHeight="16.5"/>
  <cols>
    <col min="1" max="1" width="3" style="5" customWidth="1"/>
    <col min="2" max="33" width="2.625" style="5" customWidth="1"/>
    <col min="34" max="34" width="36.125" style="5" customWidth="1"/>
    <col min="35" max="35" width="16.5" style="15" hidden="1" customWidth="1"/>
    <col min="36" max="36" width="13.875" style="15" hidden="1" customWidth="1"/>
    <col min="37" max="37" width="13.125" style="20" hidden="1" customWidth="1"/>
    <col min="38" max="16384" width="2.625" style="5"/>
  </cols>
  <sheetData>
    <row r="1" spans="1:37" ht="21.75" thickBot="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6" t="s">
        <v>280</v>
      </c>
      <c r="AJ1" s="6" t="s">
        <v>281</v>
      </c>
      <c r="AK1" s="6" t="s">
        <v>282</v>
      </c>
    </row>
    <row r="2" spans="1:37" ht="30" customHeight="1" thickTop="1">
      <c r="A2" s="333"/>
      <c r="B2" s="334"/>
      <c r="C2" s="334"/>
      <c r="D2" s="334"/>
      <c r="E2" s="334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7" t="s">
        <v>283</v>
      </c>
      <c r="AJ2" s="8" t="s">
        <v>289</v>
      </c>
      <c r="AK2" s="9" t="s">
        <v>68</v>
      </c>
    </row>
    <row r="3" spans="1:37" ht="23.25" customHeight="1">
      <c r="A3" s="315" t="s">
        <v>1</v>
      </c>
      <c r="B3" s="316"/>
      <c r="C3" s="316"/>
      <c r="D3" s="316"/>
      <c r="E3" s="316"/>
      <c r="F3" s="316"/>
      <c r="G3" s="316"/>
      <c r="H3" s="316"/>
      <c r="I3" s="237" t="s">
        <v>5</v>
      </c>
      <c r="J3" s="241"/>
      <c r="K3" s="256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327"/>
      <c r="W3" s="327" t="s">
        <v>12</v>
      </c>
      <c r="X3" s="327"/>
      <c r="Y3" s="327" t="s">
        <v>13</v>
      </c>
      <c r="Z3" s="328"/>
      <c r="AA3" s="237" t="s">
        <v>468</v>
      </c>
      <c r="AB3" s="338"/>
      <c r="AC3" s="353"/>
      <c r="AD3" s="354"/>
      <c r="AE3" s="354"/>
      <c r="AF3" s="354"/>
      <c r="AG3" s="355"/>
      <c r="AI3" s="7" t="s">
        <v>284</v>
      </c>
      <c r="AJ3" s="8" t="s">
        <v>290</v>
      </c>
      <c r="AK3" s="9" t="s">
        <v>69</v>
      </c>
    </row>
    <row r="4" spans="1:37" ht="21.75" customHeight="1" thickBot="1">
      <c r="A4" s="313" t="s">
        <v>2</v>
      </c>
      <c r="B4" s="339"/>
      <c r="C4" s="339"/>
      <c r="D4" s="339"/>
      <c r="E4" s="339"/>
      <c r="F4" s="339"/>
      <c r="G4" s="339"/>
      <c r="H4" s="339"/>
      <c r="I4" s="241"/>
      <c r="J4" s="241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7" t="s">
        <v>285</v>
      </c>
      <c r="AJ4" s="8" t="s">
        <v>291</v>
      </c>
      <c r="AK4" s="9" t="s">
        <v>72</v>
      </c>
    </row>
    <row r="5" spans="1:37" ht="16.5" customHeight="1" thickTop="1">
      <c r="A5" s="313" t="s">
        <v>3</v>
      </c>
      <c r="B5" s="339"/>
      <c r="C5" s="339"/>
      <c r="D5" s="339"/>
      <c r="E5" s="339"/>
      <c r="F5" s="339"/>
      <c r="G5" s="339"/>
      <c r="H5" s="339"/>
      <c r="I5" s="241"/>
      <c r="J5" s="241"/>
      <c r="K5" s="317" t="str">
        <f>IF(MOD(ROUNDDOWN(($R$30+$R$61)/10000000,0),10)=0,"-",MOD(ROUNDDOWN(($R$30+$R$61)/10000000,0),10))</f>
        <v>-</v>
      </c>
      <c r="L5" s="318"/>
      <c r="M5" s="321" t="str">
        <f>IF(AND($K$5="-",MOD(ROUNDDOWN(($R$30+$R$61)/1000000,0),10)=0),"-",MOD(ROUNDDOWN(($R$30+$R$61)/1000000,0),10))</f>
        <v>-</v>
      </c>
      <c r="N5" s="340"/>
      <c r="O5" s="317" t="str">
        <f>IF(AND($K$5="-",$M$5="-",MOD(ROUNDDOWN(($R$30+$R$61)/100000,0),10)=0),"-",MOD(ROUNDDOWN(($R$30+$R$61)/100000,0),10))</f>
        <v>-</v>
      </c>
      <c r="P5" s="318"/>
      <c r="Q5" s="321" t="str">
        <f>IF(AND($K$5="-",$M$5="-",$O$5="-",MOD(ROUNDDOWN(($R$30+$R$61)/10000,0),10)=0),"-",MOD(ROUNDDOWN(($R$30+$R$61)/10000,0),10))</f>
        <v>-</v>
      </c>
      <c r="R5" s="318"/>
      <c r="S5" s="321" t="str">
        <f>IF(AND($K$5="-",$M$5="-",$O$5="-",$Q$5="-",MOD(ROUNDDOWN(($R$30+$R$61)/1000,0),10)=0),"-",MOD(ROUNDDOWN(($R$30+$R$61)/1000,0),10))</f>
        <v>-</v>
      </c>
      <c r="T5" s="340"/>
      <c r="U5" s="317" t="str">
        <f>IF(AND($K$5="-",$M$5="-",$O$5="-",$Q$5="-",$S$5="-",MOD(ROUNDDOWN(($R$30+$R$61)/100,0),10)=0),"-",MOD(ROUNDDOWN(($R$30+$R$61)/100,0),10))</f>
        <v>-</v>
      </c>
      <c r="V5" s="318"/>
      <c r="W5" s="321" t="str">
        <f>IF(AND($K$5="-",$M$5="-",$O$5="-",$Q$5="-",$S$5="-",$U$5="-",MOD(ROUNDDOWN(($R$30+$R$61)/10,0),10)=0),"-",MOD(ROUNDDOWN(($R$30+$R$61)/10,0),10))</f>
        <v>-</v>
      </c>
      <c r="X5" s="318"/>
      <c r="Y5" s="323" t="str">
        <f>IF(AND($K$5="-",$M$5="-",$O$5="-",$Q$5="-",$S$5="-",$U$5="-",$W$5="-",MOD(($R$30+$R$61),10)=0),"-",MOD(($R$30+$R$61),10))</f>
        <v>-</v>
      </c>
      <c r="Z5" s="324"/>
      <c r="AA5" s="330" t="s">
        <v>466</v>
      </c>
      <c r="AB5" s="331"/>
      <c r="AC5" s="331"/>
      <c r="AD5" s="331"/>
      <c r="AE5" s="331"/>
      <c r="AF5" s="331"/>
      <c r="AG5" s="331"/>
      <c r="AI5" s="10" t="s">
        <v>286</v>
      </c>
      <c r="AJ5" s="8" t="s">
        <v>292</v>
      </c>
      <c r="AK5" s="9" t="s">
        <v>73</v>
      </c>
    </row>
    <row r="6" spans="1:37" ht="29.25" customHeight="1" thickBot="1">
      <c r="A6" s="312" t="s">
        <v>4</v>
      </c>
      <c r="B6" s="312"/>
      <c r="C6" s="312"/>
      <c r="D6" s="312"/>
      <c r="E6" s="312"/>
      <c r="F6" s="312"/>
      <c r="G6" s="312"/>
      <c r="H6" s="312"/>
      <c r="I6" s="331"/>
      <c r="J6" s="331"/>
      <c r="K6" s="319"/>
      <c r="L6" s="320"/>
      <c r="M6" s="322"/>
      <c r="N6" s="341"/>
      <c r="O6" s="319"/>
      <c r="P6" s="320"/>
      <c r="Q6" s="322"/>
      <c r="R6" s="320"/>
      <c r="S6" s="322"/>
      <c r="T6" s="341"/>
      <c r="U6" s="319"/>
      <c r="V6" s="320"/>
      <c r="W6" s="322"/>
      <c r="X6" s="320"/>
      <c r="Y6" s="325"/>
      <c r="Z6" s="326"/>
      <c r="AA6" s="332"/>
      <c r="AB6" s="331"/>
      <c r="AC6" s="331"/>
      <c r="AD6" s="331"/>
      <c r="AE6" s="331"/>
      <c r="AF6" s="331"/>
      <c r="AG6" s="331"/>
      <c r="AI6" s="7" t="s">
        <v>287</v>
      </c>
      <c r="AJ6" s="8" t="s">
        <v>293</v>
      </c>
      <c r="AK6" s="9" t="s">
        <v>74</v>
      </c>
    </row>
    <row r="7" spans="1:37" s="11" customFormat="1" ht="32.25" customHeight="1" thickTop="1">
      <c r="A7" s="243" t="s">
        <v>314</v>
      </c>
      <c r="B7" s="432"/>
      <c r="C7" s="433"/>
      <c r="D7" s="246" t="s">
        <v>559</v>
      </c>
      <c r="E7" s="247"/>
      <c r="F7" s="247"/>
      <c r="G7" s="247"/>
      <c r="H7" s="247"/>
      <c r="I7" s="247"/>
      <c r="J7" s="247"/>
      <c r="K7" s="247"/>
      <c r="L7" s="247"/>
      <c r="M7" s="248"/>
      <c r="N7" s="362" t="s">
        <v>560</v>
      </c>
      <c r="O7" s="468"/>
      <c r="P7" s="468"/>
      <c r="Q7" s="468"/>
      <c r="R7" s="468"/>
      <c r="S7" s="468"/>
      <c r="T7" s="468"/>
      <c r="U7" s="468"/>
      <c r="V7" s="468"/>
      <c r="W7" s="469"/>
      <c r="X7" s="249"/>
      <c r="Y7" s="351"/>
      <c r="Z7" s="351"/>
      <c r="AA7" s="352"/>
      <c r="AB7" s="352"/>
      <c r="AC7" s="352"/>
      <c r="AD7" s="352"/>
      <c r="AE7" s="352"/>
      <c r="AF7" s="352"/>
      <c r="AG7" s="352"/>
      <c r="AI7" s="29" t="s">
        <v>315</v>
      </c>
      <c r="AJ7" s="30" t="s">
        <v>316</v>
      </c>
      <c r="AK7" s="31" t="s">
        <v>75</v>
      </c>
    </row>
    <row r="8" spans="1:37" s="11" customFormat="1" ht="32.25" customHeight="1">
      <c r="A8" s="250" t="s">
        <v>341</v>
      </c>
      <c r="B8" s="344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12" t="s">
        <v>288</v>
      </c>
      <c r="AJ8" s="13" t="s">
        <v>294</v>
      </c>
      <c r="AK8" s="14" t="s">
        <v>76</v>
      </c>
    </row>
    <row r="9" spans="1:37" s="11" customFormat="1" ht="32.25" customHeight="1">
      <c r="A9" s="331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12" t="s">
        <v>317</v>
      </c>
      <c r="AJ9" s="13" t="s">
        <v>295</v>
      </c>
      <c r="AK9" s="14" t="s">
        <v>83</v>
      </c>
    </row>
    <row r="10" spans="1:37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338"/>
      <c r="AJ10" s="8" t="s">
        <v>296</v>
      </c>
      <c r="AK10" s="9" t="s">
        <v>84</v>
      </c>
    </row>
    <row r="11" spans="1:37" ht="16.5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8" t="s">
        <v>297</v>
      </c>
      <c r="AK11" s="9" t="s">
        <v>86</v>
      </c>
    </row>
    <row r="12" spans="1:37" ht="16.5" customHeight="1">
      <c r="A12" s="256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8" t="s">
        <v>298</v>
      </c>
      <c r="AK12" s="9" t="s">
        <v>87</v>
      </c>
    </row>
    <row r="13" spans="1:37" ht="14.25" customHeight="1">
      <c r="A13" s="256" t="s">
        <v>17</v>
      </c>
      <c r="B13" s="241"/>
      <c r="C13" s="241"/>
      <c r="D13" s="241"/>
      <c r="E13" s="241"/>
      <c r="F13" s="241"/>
      <c r="G13" s="241"/>
      <c r="H13" s="241"/>
      <c r="I13" s="241" t="s">
        <v>18</v>
      </c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8" t="s">
        <v>299</v>
      </c>
      <c r="AK13" s="9" t="s">
        <v>88</v>
      </c>
    </row>
    <row r="14" spans="1:37" ht="14.25" customHeight="1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8" t="s">
        <v>300</v>
      </c>
      <c r="AK14" s="9" t="s">
        <v>91</v>
      </c>
    </row>
    <row r="15" spans="1:37" ht="14.25" customHeight="1">
      <c r="A15" s="338"/>
      <c r="B15" s="338"/>
      <c r="C15" s="338"/>
      <c r="D15" s="338"/>
      <c r="E15" s="338"/>
      <c r="F15" s="338"/>
      <c r="G15" s="338"/>
      <c r="H15" s="338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8" t="s">
        <v>301</v>
      </c>
      <c r="AK15" s="9" t="s">
        <v>97</v>
      </c>
    </row>
    <row r="16" spans="1:37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8" t="s">
        <v>302</v>
      </c>
      <c r="AK16" s="9" t="s">
        <v>100</v>
      </c>
    </row>
    <row r="17" spans="1:37" ht="21">
      <c r="A17" s="271" t="s">
        <v>346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8" t="s">
        <v>303</v>
      </c>
      <c r="AK17" s="9" t="s">
        <v>102</v>
      </c>
    </row>
    <row r="18" spans="1:37" ht="20.25" thickBot="1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8" t="s">
        <v>304</v>
      </c>
      <c r="AK18" s="9" t="s">
        <v>104</v>
      </c>
    </row>
    <row r="19" spans="1:37" ht="16.5" customHeight="1" thickTop="1">
      <c r="A19" s="359" t="s">
        <v>326</v>
      </c>
      <c r="B19" s="390"/>
      <c r="C19" s="359" t="s">
        <v>327</v>
      </c>
      <c r="D19" s="360"/>
      <c r="E19" s="360"/>
      <c r="F19" s="360"/>
      <c r="G19" s="360"/>
      <c r="H19" s="360"/>
      <c r="I19" s="360"/>
      <c r="J19" s="360"/>
      <c r="K19" s="360"/>
      <c r="L19" s="361"/>
      <c r="M19" s="385" t="s">
        <v>328</v>
      </c>
      <c r="N19" s="386"/>
      <c r="O19" s="386"/>
      <c r="P19" s="387"/>
      <c r="Q19" s="366" t="s">
        <v>329</v>
      </c>
      <c r="R19" s="366"/>
      <c r="S19" s="366" t="s">
        <v>330</v>
      </c>
      <c r="T19" s="367"/>
      <c r="U19" s="367"/>
      <c r="V19" s="367"/>
      <c r="W19" s="368" t="s">
        <v>331</v>
      </c>
      <c r="X19" s="367"/>
      <c r="Y19" s="367"/>
      <c r="Z19" s="367"/>
      <c r="AA19" s="367"/>
      <c r="AB19" s="368" t="s">
        <v>22</v>
      </c>
      <c r="AC19" s="368"/>
      <c r="AD19" s="368"/>
      <c r="AE19" s="368"/>
      <c r="AF19" s="368"/>
      <c r="AG19" s="369"/>
      <c r="AI19" s="16"/>
      <c r="AJ19" s="17" t="s">
        <v>332</v>
      </c>
      <c r="AK19" s="18" t="s">
        <v>105</v>
      </c>
    </row>
    <row r="20" spans="1:37" ht="20.25" customHeight="1">
      <c r="A20" s="298">
        <v>1</v>
      </c>
      <c r="B20" s="278"/>
      <c r="C20" s="299"/>
      <c r="D20" s="300"/>
      <c r="E20" s="300"/>
      <c r="F20" s="300"/>
      <c r="G20" s="300"/>
      <c r="H20" s="300"/>
      <c r="I20" s="300"/>
      <c r="J20" s="300"/>
      <c r="K20" s="300"/>
      <c r="L20" s="301"/>
      <c r="M20" s="214"/>
      <c r="N20" s="388"/>
      <c r="O20" s="388"/>
      <c r="P20" s="389"/>
      <c r="Q20" s="241"/>
      <c r="R20" s="241"/>
      <c r="S20" s="305"/>
      <c r="T20" s="306"/>
      <c r="U20" s="306"/>
      <c r="V20" s="306"/>
      <c r="W20" s="305"/>
      <c r="X20" s="306"/>
      <c r="Y20" s="306"/>
      <c r="Z20" s="306"/>
      <c r="AA20" s="306"/>
      <c r="AB20" s="465">
        <f>ROUND(S20*W20,0)</f>
        <v>0</v>
      </c>
      <c r="AC20" s="466"/>
      <c r="AD20" s="466"/>
      <c r="AE20" s="466"/>
      <c r="AF20" s="466"/>
      <c r="AG20" s="467"/>
      <c r="AJ20" s="8" t="s">
        <v>305</v>
      </c>
      <c r="AK20" s="9" t="s">
        <v>106</v>
      </c>
    </row>
    <row r="21" spans="1:37" ht="20.25" customHeight="1">
      <c r="A21" s="298">
        <v>2</v>
      </c>
      <c r="B21" s="278"/>
      <c r="C21" s="299"/>
      <c r="D21" s="300"/>
      <c r="E21" s="300"/>
      <c r="F21" s="300"/>
      <c r="G21" s="300"/>
      <c r="H21" s="300"/>
      <c r="I21" s="300"/>
      <c r="J21" s="300"/>
      <c r="K21" s="300"/>
      <c r="L21" s="301"/>
      <c r="M21" s="299"/>
      <c r="N21" s="300"/>
      <c r="O21" s="300"/>
      <c r="P21" s="301"/>
      <c r="Q21" s="241"/>
      <c r="R21" s="241"/>
      <c r="S21" s="305"/>
      <c r="T21" s="306"/>
      <c r="U21" s="306"/>
      <c r="V21" s="306"/>
      <c r="W21" s="305"/>
      <c r="X21" s="306"/>
      <c r="Y21" s="306"/>
      <c r="Z21" s="306"/>
      <c r="AA21" s="306"/>
      <c r="AB21" s="457">
        <f t="shared" ref="AB21:AB29" si="0">ROUND(S21*W21,0)</f>
        <v>0</v>
      </c>
      <c r="AC21" s="457"/>
      <c r="AD21" s="457"/>
      <c r="AE21" s="457"/>
      <c r="AF21" s="457"/>
      <c r="AG21" s="458"/>
      <c r="AJ21" s="8" t="s">
        <v>306</v>
      </c>
      <c r="AK21" s="9" t="s">
        <v>107</v>
      </c>
    </row>
    <row r="22" spans="1:37" ht="20.25" customHeight="1">
      <c r="A22" s="298">
        <v>3</v>
      </c>
      <c r="B22" s="278"/>
      <c r="C22" s="299"/>
      <c r="D22" s="300"/>
      <c r="E22" s="300"/>
      <c r="F22" s="300"/>
      <c r="G22" s="300"/>
      <c r="H22" s="300"/>
      <c r="I22" s="300"/>
      <c r="J22" s="300"/>
      <c r="K22" s="300"/>
      <c r="L22" s="301"/>
      <c r="M22" s="299"/>
      <c r="N22" s="300"/>
      <c r="O22" s="300"/>
      <c r="P22" s="301"/>
      <c r="Q22" s="241"/>
      <c r="R22" s="241"/>
      <c r="S22" s="305"/>
      <c r="T22" s="306"/>
      <c r="U22" s="306"/>
      <c r="V22" s="306"/>
      <c r="W22" s="305"/>
      <c r="X22" s="306"/>
      <c r="Y22" s="306"/>
      <c r="Z22" s="306"/>
      <c r="AA22" s="306"/>
      <c r="AB22" s="457">
        <f t="shared" ref="AB22:AB25" si="1">ROUND(S22*W22,0)</f>
        <v>0</v>
      </c>
      <c r="AC22" s="457"/>
      <c r="AD22" s="457"/>
      <c r="AE22" s="457"/>
      <c r="AF22" s="457"/>
      <c r="AG22" s="458"/>
      <c r="AJ22" s="8"/>
      <c r="AK22" s="9"/>
    </row>
    <row r="23" spans="1:37" ht="20.25" customHeight="1">
      <c r="A23" s="298">
        <v>4</v>
      </c>
      <c r="B23" s="278"/>
      <c r="C23" s="299"/>
      <c r="D23" s="300"/>
      <c r="E23" s="300"/>
      <c r="F23" s="300"/>
      <c r="G23" s="300"/>
      <c r="H23" s="300"/>
      <c r="I23" s="300"/>
      <c r="J23" s="300"/>
      <c r="K23" s="300"/>
      <c r="L23" s="301"/>
      <c r="M23" s="299"/>
      <c r="N23" s="300"/>
      <c r="O23" s="300"/>
      <c r="P23" s="301"/>
      <c r="Q23" s="241"/>
      <c r="R23" s="241"/>
      <c r="S23" s="305"/>
      <c r="T23" s="306"/>
      <c r="U23" s="306"/>
      <c r="V23" s="306"/>
      <c r="W23" s="305"/>
      <c r="X23" s="306"/>
      <c r="Y23" s="306"/>
      <c r="Z23" s="306"/>
      <c r="AA23" s="306"/>
      <c r="AB23" s="457">
        <f t="shared" si="1"/>
        <v>0</v>
      </c>
      <c r="AC23" s="457"/>
      <c r="AD23" s="457"/>
      <c r="AE23" s="457"/>
      <c r="AF23" s="457"/>
      <c r="AG23" s="458"/>
      <c r="AJ23" s="8"/>
      <c r="AK23" s="9"/>
    </row>
    <row r="24" spans="1:37" ht="20.25" customHeight="1">
      <c r="A24" s="298">
        <v>5</v>
      </c>
      <c r="B24" s="278"/>
      <c r="C24" s="299"/>
      <c r="D24" s="300"/>
      <c r="E24" s="300"/>
      <c r="F24" s="300"/>
      <c r="G24" s="300"/>
      <c r="H24" s="300"/>
      <c r="I24" s="300"/>
      <c r="J24" s="300"/>
      <c r="K24" s="300"/>
      <c r="L24" s="301"/>
      <c r="M24" s="299"/>
      <c r="N24" s="300"/>
      <c r="O24" s="300"/>
      <c r="P24" s="301"/>
      <c r="Q24" s="241"/>
      <c r="R24" s="241"/>
      <c r="S24" s="305"/>
      <c r="T24" s="306"/>
      <c r="U24" s="306"/>
      <c r="V24" s="306"/>
      <c r="W24" s="305"/>
      <c r="X24" s="306"/>
      <c r="Y24" s="306"/>
      <c r="Z24" s="306"/>
      <c r="AA24" s="306"/>
      <c r="AB24" s="457">
        <f t="shared" si="1"/>
        <v>0</v>
      </c>
      <c r="AC24" s="457"/>
      <c r="AD24" s="457"/>
      <c r="AE24" s="457"/>
      <c r="AF24" s="457"/>
      <c r="AG24" s="458"/>
      <c r="AJ24" s="8"/>
      <c r="AK24" s="9"/>
    </row>
    <row r="25" spans="1:37" ht="20.25" customHeight="1">
      <c r="A25" s="298">
        <v>6</v>
      </c>
      <c r="B25" s="278"/>
      <c r="C25" s="299"/>
      <c r="D25" s="300"/>
      <c r="E25" s="300"/>
      <c r="F25" s="300"/>
      <c r="G25" s="300"/>
      <c r="H25" s="300"/>
      <c r="I25" s="300"/>
      <c r="J25" s="300"/>
      <c r="K25" s="300"/>
      <c r="L25" s="301"/>
      <c r="M25" s="299"/>
      <c r="N25" s="300"/>
      <c r="O25" s="300"/>
      <c r="P25" s="301"/>
      <c r="Q25" s="241"/>
      <c r="R25" s="241"/>
      <c r="S25" s="305"/>
      <c r="T25" s="306"/>
      <c r="U25" s="306"/>
      <c r="V25" s="306"/>
      <c r="W25" s="305"/>
      <c r="X25" s="306"/>
      <c r="Y25" s="306"/>
      <c r="Z25" s="306"/>
      <c r="AA25" s="306"/>
      <c r="AB25" s="457">
        <f t="shared" si="1"/>
        <v>0</v>
      </c>
      <c r="AC25" s="457"/>
      <c r="AD25" s="457"/>
      <c r="AE25" s="457"/>
      <c r="AF25" s="457"/>
      <c r="AG25" s="458"/>
      <c r="AJ25" s="8"/>
      <c r="AK25" s="9"/>
    </row>
    <row r="26" spans="1:37" ht="20.25" customHeight="1">
      <c r="A26" s="298">
        <v>7</v>
      </c>
      <c r="B26" s="278"/>
      <c r="C26" s="299"/>
      <c r="D26" s="300"/>
      <c r="E26" s="300"/>
      <c r="F26" s="300"/>
      <c r="G26" s="300"/>
      <c r="H26" s="300"/>
      <c r="I26" s="300"/>
      <c r="J26" s="300"/>
      <c r="K26" s="300"/>
      <c r="L26" s="301"/>
      <c r="M26" s="299"/>
      <c r="N26" s="300"/>
      <c r="O26" s="300"/>
      <c r="P26" s="301"/>
      <c r="Q26" s="241"/>
      <c r="R26" s="241"/>
      <c r="S26" s="305"/>
      <c r="T26" s="306"/>
      <c r="U26" s="306"/>
      <c r="V26" s="306"/>
      <c r="W26" s="305"/>
      <c r="X26" s="306"/>
      <c r="Y26" s="306"/>
      <c r="Z26" s="306"/>
      <c r="AA26" s="306"/>
      <c r="AB26" s="457">
        <f t="shared" si="0"/>
        <v>0</v>
      </c>
      <c r="AC26" s="457"/>
      <c r="AD26" s="457"/>
      <c r="AE26" s="457"/>
      <c r="AF26" s="457"/>
      <c r="AG26" s="458"/>
      <c r="AJ26" s="8" t="s">
        <v>307</v>
      </c>
      <c r="AK26" s="9" t="s">
        <v>109</v>
      </c>
    </row>
    <row r="27" spans="1:37" ht="20.25" customHeight="1">
      <c r="A27" s="298">
        <v>8</v>
      </c>
      <c r="B27" s="278"/>
      <c r="C27" s="299"/>
      <c r="D27" s="300"/>
      <c r="E27" s="300"/>
      <c r="F27" s="300"/>
      <c r="G27" s="300"/>
      <c r="H27" s="300"/>
      <c r="I27" s="300"/>
      <c r="J27" s="300"/>
      <c r="K27" s="300"/>
      <c r="L27" s="301"/>
      <c r="M27" s="299"/>
      <c r="N27" s="300"/>
      <c r="O27" s="300"/>
      <c r="P27" s="301"/>
      <c r="Q27" s="241"/>
      <c r="R27" s="241"/>
      <c r="S27" s="305"/>
      <c r="T27" s="306"/>
      <c r="U27" s="306"/>
      <c r="V27" s="306"/>
      <c r="W27" s="305"/>
      <c r="X27" s="306"/>
      <c r="Y27" s="306"/>
      <c r="Z27" s="306"/>
      <c r="AA27" s="306"/>
      <c r="AB27" s="457">
        <f t="shared" si="0"/>
        <v>0</v>
      </c>
      <c r="AC27" s="457"/>
      <c r="AD27" s="457"/>
      <c r="AE27" s="457"/>
      <c r="AF27" s="457"/>
      <c r="AG27" s="458"/>
      <c r="AJ27" s="8" t="s">
        <v>308</v>
      </c>
      <c r="AK27" s="9" t="s">
        <v>110</v>
      </c>
    </row>
    <row r="28" spans="1:37" ht="20.25" customHeight="1">
      <c r="A28" s="298">
        <v>9</v>
      </c>
      <c r="B28" s="278"/>
      <c r="C28" s="434"/>
      <c r="D28" s="435"/>
      <c r="E28" s="435"/>
      <c r="F28" s="435"/>
      <c r="G28" s="435"/>
      <c r="H28" s="435"/>
      <c r="I28" s="435"/>
      <c r="J28" s="435"/>
      <c r="K28" s="435"/>
      <c r="L28" s="330"/>
      <c r="M28" s="299"/>
      <c r="N28" s="300"/>
      <c r="O28" s="300"/>
      <c r="P28" s="301"/>
      <c r="Q28" s="241"/>
      <c r="R28" s="241"/>
      <c r="S28" s="305"/>
      <c r="T28" s="306"/>
      <c r="U28" s="306"/>
      <c r="V28" s="306"/>
      <c r="W28" s="305"/>
      <c r="X28" s="306"/>
      <c r="Y28" s="306"/>
      <c r="Z28" s="306"/>
      <c r="AA28" s="306"/>
      <c r="AB28" s="457">
        <f t="shared" si="0"/>
        <v>0</v>
      </c>
      <c r="AC28" s="457"/>
      <c r="AD28" s="457"/>
      <c r="AE28" s="457"/>
      <c r="AF28" s="457"/>
      <c r="AG28" s="458"/>
      <c r="AJ28" s="8" t="s">
        <v>312</v>
      </c>
      <c r="AK28" s="9" t="s">
        <v>123</v>
      </c>
    </row>
    <row r="29" spans="1:37" ht="20.25" customHeight="1">
      <c r="A29" s="298">
        <v>10</v>
      </c>
      <c r="B29" s="278"/>
      <c r="C29" s="434"/>
      <c r="D29" s="435"/>
      <c r="E29" s="435"/>
      <c r="F29" s="435"/>
      <c r="G29" s="435"/>
      <c r="H29" s="435"/>
      <c r="I29" s="435"/>
      <c r="J29" s="435"/>
      <c r="K29" s="435"/>
      <c r="L29" s="330"/>
      <c r="M29" s="299"/>
      <c r="N29" s="300"/>
      <c r="O29" s="300"/>
      <c r="P29" s="301"/>
      <c r="Q29" s="241"/>
      <c r="R29" s="241"/>
      <c r="S29" s="305"/>
      <c r="T29" s="306"/>
      <c r="U29" s="306"/>
      <c r="V29" s="306"/>
      <c r="W29" s="305"/>
      <c r="X29" s="306"/>
      <c r="Y29" s="306"/>
      <c r="Z29" s="306"/>
      <c r="AA29" s="306"/>
      <c r="AB29" s="457">
        <f t="shared" si="0"/>
        <v>0</v>
      </c>
      <c r="AC29" s="457"/>
      <c r="AD29" s="457"/>
      <c r="AE29" s="457"/>
      <c r="AF29" s="457"/>
      <c r="AG29" s="458"/>
      <c r="AJ29" s="8" t="s">
        <v>313</v>
      </c>
      <c r="AK29" s="9" t="s">
        <v>125</v>
      </c>
    </row>
    <row r="30" spans="1:37" ht="23.25" customHeight="1" thickBot="1">
      <c r="A30" s="380" t="s">
        <v>319</v>
      </c>
      <c r="B30" s="381"/>
      <c r="C30" s="381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1"/>
      <c r="Q30" s="381"/>
      <c r="R30" s="462">
        <f>SUM(AB20:AG29)</f>
        <v>0</v>
      </c>
      <c r="S30" s="463"/>
      <c r="T30" s="463"/>
      <c r="U30" s="463"/>
      <c r="V30" s="463"/>
      <c r="W30" s="463"/>
      <c r="X30" s="463"/>
      <c r="Y30" s="463"/>
      <c r="Z30" s="463"/>
      <c r="AA30" s="463"/>
      <c r="AB30" s="463"/>
      <c r="AC30" s="463"/>
      <c r="AD30" s="463"/>
      <c r="AE30" s="463"/>
      <c r="AF30" s="463"/>
      <c r="AG30" s="464"/>
      <c r="AK30" s="9" t="s">
        <v>126</v>
      </c>
    </row>
    <row r="31" spans="1:37" ht="16.5" customHeight="1" thickTop="1">
      <c r="A31" s="362" t="s">
        <v>561</v>
      </c>
      <c r="B31" s="36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4"/>
      <c r="R31" s="364"/>
      <c r="S31" s="364"/>
      <c r="T31" s="364"/>
      <c r="U31" s="364"/>
      <c r="V31" s="364"/>
      <c r="W31" s="364"/>
      <c r="X31" s="364"/>
      <c r="Y31" s="364"/>
      <c r="Z31" s="364"/>
      <c r="AA31" s="364"/>
      <c r="AB31" s="364"/>
      <c r="AC31" s="364"/>
      <c r="AD31" s="364"/>
      <c r="AE31" s="364"/>
      <c r="AF31" s="364"/>
      <c r="AG31" s="365"/>
      <c r="AK31" s="9" t="s">
        <v>127</v>
      </c>
    </row>
    <row r="32" spans="1:37" ht="27" customHeight="1">
      <c r="A32" s="370" t="s">
        <v>323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71"/>
      <c r="O32" s="371"/>
      <c r="P32" s="371"/>
      <c r="Q32" s="351" t="s">
        <v>324</v>
      </c>
      <c r="R32" s="371"/>
      <c r="S32" s="371"/>
      <c r="T32" s="371"/>
      <c r="U32" s="371"/>
      <c r="V32" s="371"/>
      <c r="W32" s="371"/>
      <c r="X32" s="371"/>
      <c r="Y32" s="371"/>
      <c r="Z32" s="371"/>
      <c r="AA32" s="371"/>
      <c r="AB32" s="371"/>
      <c r="AC32" s="371"/>
      <c r="AD32" s="371"/>
      <c r="AE32" s="371"/>
      <c r="AF32" s="371"/>
      <c r="AG32" s="371"/>
      <c r="AK32" s="9" t="s">
        <v>128</v>
      </c>
    </row>
    <row r="33" spans="1:37" ht="27" customHeight="1">
      <c r="A33" s="252" t="s">
        <v>494</v>
      </c>
      <c r="B33" s="277"/>
      <c r="C33" s="277"/>
      <c r="D33" s="278"/>
      <c r="E33" s="279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1"/>
      <c r="Q33" s="282" t="s">
        <v>495</v>
      </c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4"/>
      <c r="AH33" s="78"/>
      <c r="AK33" s="9"/>
    </row>
    <row r="34" spans="1:37" ht="16.5" customHeight="1">
      <c r="A34" s="241" t="s">
        <v>320</v>
      </c>
      <c r="B34" s="241"/>
      <c r="C34" s="241"/>
      <c r="D34" s="241"/>
      <c r="E34" s="241"/>
      <c r="F34" s="241"/>
      <c r="G34" s="241"/>
      <c r="H34" s="241"/>
      <c r="I34" s="241" t="s">
        <v>321</v>
      </c>
      <c r="J34" s="241"/>
      <c r="K34" s="241"/>
      <c r="L34" s="241"/>
      <c r="M34" s="241"/>
      <c r="N34" s="241"/>
      <c r="O34" s="241"/>
      <c r="P34" s="241"/>
      <c r="Q34" s="241" t="s">
        <v>19</v>
      </c>
      <c r="R34" s="241"/>
      <c r="S34" s="241"/>
      <c r="T34" s="241"/>
      <c r="U34" s="241"/>
      <c r="V34" s="241"/>
      <c r="W34" s="241"/>
      <c r="X34" s="241"/>
      <c r="Y34" s="241" t="s">
        <v>20</v>
      </c>
      <c r="Z34" s="241"/>
      <c r="AA34" s="241"/>
      <c r="AB34" s="241"/>
      <c r="AC34" s="241"/>
      <c r="AD34" s="241"/>
      <c r="AE34" s="241"/>
      <c r="AF34" s="241"/>
      <c r="AG34" s="338"/>
      <c r="AK34" s="9" t="s">
        <v>131</v>
      </c>
    </row>
    <row r="35" spans="1:37" ht="16.5" customHeight="1">
      <c r="A35" s="256"/>
      <c r="B35" s="338"/>
      <c r="C35" s="338"/>
      <c r="D35" s="338"/>
      <c r="E35" s="338"/>
      <c r="F35" s="338"/>
      <c r="G35" s="338"/>
      <c r="H35" s="338"/>
      <c r="I35" s="256"/>
      <c r="J35" s="338"/>
      <c r="K35" s="338"/>
      <c r="L35" s="338"/>
      <c r="M35" s="338"/>
      <c r="N35" s="338"/>
      <c r="O35" s="338"/>
      <c r="P35" s="338"/>
      <c r="Q35" s="256"/>
      <c r="R35" s="338"/>
      <c r="S35" s="338"/>
      <c r="T35" s="338"/>
      <c r="U35" s="338"/>
      <c r="V35" s="338"/>
      <c r="W35" s="338"/>
      <c r="X35" s="338"/>
      <c r="Y35" s="241"/>
      <c r="Z35" s="241"/>
      <c r="AA35" s="241"/>
      <c r="AB35" s="241"/>
      <c r="AC35" s="241"/>
      <c r="AD35" s="241"/>
      <c r="AE35" s="241"/>
      <c r="AF35" s="241"/>
      <c r="AG35" s="241"/>
      <c r="AK35" s="9" t="s">
        <v>133</v>
      </c>
    </row>
    <row r="36" spans="1:37" ht="16.5" customHeight="1">
      <c r="A36" s="338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8"/>
      <c r="S36" s="338"/>
      <c r="T36" s="338"/>
      <c r="U36" s="338"/>
      <c r="V36" s="338"/>
      <c r="W36" s="338"/>
      <c r="X36" s="338"/>
      <c r="Y36" s="241"/>
      <c r="Z36" s="241"/>
      <c r="AA36" s="241"/>
      <c r="AB36" s="241"/>
      <c r="AC36" s="241"/>
      <c r="AD36" s="241"/>
      <c r="AE36" s="241"/>
      <c r="AF36" s="241"/>
      <c r="AG36" s="241"/>
      <c r="AK36" s="9" t="s">
        <v>134</v>
      </c>
    </row>
    <row r="37" spans="1:37" ht="14.25" customHeight="1">
      <c r="A37" s="338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  <c r="V37" s="338"/>
      <c r="W37" s="338"/>
      <c r="X37" s="338"/>
      <c r="Y37" s="241"/>
      <c r="Z37" s="241"/>
      <c r="AA37" s="241"/>
      <c r="AB37" s="241"/>
      <c r="AC37" s="241"/>
      <c r="AD37" s="241"/>
      <c r="AE37" s="241"/>
      <c r="AF37" s="241"/>
      <c r="AG37" s="241"/>
      <c r="AK37" s="9" t="s">
        <v>135</v>
      </c>
    </row>
    <row r="38" spans="1:37" ht="14.25" customHeight="1">
      <c r="A38" s="338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338"/>
      <c r="U38" s="338"/>
      <c r="V38" s="338"/>
      <c r="W38" s="338"/>
      <c r="X38" s="338"/>
      <c r="Y38" s="241"/>
      <c r="Z38" s="241"/>
      <c r="AA38" s="241"/>
      <c r="AB38" s="241"/>
      <c r="AC38" s="241"/>
      <c r="AD38" s="241"/>
      <c r="AE38" s="241"/>
      <c r="AF38" s="241"/>
      <c r="AG38" s="241"/>
      <c r="AK38" s="9" t="s">
        <v>136</v>
      </c>
    </row>
    <row r="39" spans="1:37" ht="16.5" hidden="1" customHeight="1" thickBot="1">
      <c r="A39" s="402" t="s">
        <v>469</v>
      </c>
      <c r="B39" s="402"/>
      <c r="C39" s="402"/>
      <c r="D39" s="402"/>
      <c r="E39" s="402"/>
      <c r="F39" s="402"/>
      <c r="G39" s="402"/>
      <c r="H39" s="402"/>
      <c r="I39" s="402"/>
      <c r="J39" s="402"/>
      <c r="K39" s="402"/>
      <c r="L39" s="402"/>
      <c r="M39" s="402"/>
      <c r="N39" s="402"/>
      <c r="O39" s="402"/>
      <c r="P39" s="402"/>
      <c r="Q39" s="402"/>
      <c r="R39" s="402"/>
      <c r="S39" s="402"/>
      <c r="T39" s="402"/>
      <c r="U39" s="402"/>
      <c r="V39" s="402"/>
      <c r="W39" s="402"/>
      <c r="X39" s="402"/>
      <c r="Y39" s="402"/>
      <c r="Z39" s="402"/>
      <c r="AA39" s="402"/>
      <c r="AB39" s="402"/>
      <c r="AC39" s="402"/>
      <c r="AD39" s="402"/>
      <c r="AE39" s="402"/>
      <c r="AF39" s="402"/>
      <c r="AG39" s="402"/>
      <c r="AK39" s="9" t="s">
        <v>138</v>
      </c>
    </row>
    <row r="40" spans="1:37" ht="17.25" hidden="1" thickTop="1">
      <c r="A40" s="359" t="s">
        <v>326</v>
      </c>
      <c r="B40" s="390"/>
      <c r="C40" s="359" t="s">
        <v>327</v>
      </c>
      <c r="D40" s="360"/>
      <c r="E40" s="360"/>
      <c r="F40" s="360"/>
      <c r="G40" s="360"/>
      <c r="H40" s="360"/>
      <c r="I40" s="360"/>
      <c r="J40" s="360"/>
      <c r="K40" s="360"/>
      <c r="L40" s="361"/>
      <c r="M40" s="385" t="s">
        <v>328</v>
      </c>
      <c r="N40" s="386"/>
      <c r="O40" s="386"/>
      <c r="P40" s="387"/>
      <c r="Q40" s="366" t="s">
        <v>329</v>
      </c>
      <c r="R40" s="366"/>
      <c r="S40" s="366" t="s">
        <v>330</v>
      </c>
      <c r="T40" s="367"/>
      <c r="U40" s="367"/>
      <c r="V40" s="367"/>
      <c r="W40" s="368" t="s">
        <v>331</v>
      </c>
      <c r="X40" s="367"/>
      <c r="Y40" s="367"/>
      <c r="Z40" s="367"/>
      <c r="AA40" s="367"/>
      <c r="AB40" s="368" t="s">
        <v>22</v>
      </c>
      <c r="AC40" s="368"/>
      <c r="AD40" s="368"/>
      <c r="AE40" s="368"/>
      <c r="AF40" s="368"/>
      <c r="AG40" s="369"/>
      <c r="AK40" s="9" t="s">
        <v>139</v>
      </c>
    </row>
    <row r="41" spans="1:37" ht="33" hidden="1" customHeight="1">
      <c r="A41" s="298">
        <v>1</v>
      </c>
      <c r="B41" s="278"/>
      <c r="C41" s="299"/>
      <c r="D41" s="399"/>
      <c r="E41" s="399"/>
      <c r="F41" s="399"/>
      <c r="G41" s="399"/>
      <c r="H41" s="399"/>
      <c r="I41" s="399"/>
      <c r="J41" s="399"/>
      <c r="K41" s="399"/>
      <c r="L41" s="400"/>
      <c r="M41" s="299"/>
      <c r="N41" s="300"/>
      <c r="O41" s="300"/>
      <c r="P41" s="301"/>
      <c r="Q41" s="241"/>
      <c r="R41" s="241"/>
      <c r="S41" s="305"/>
      <c r="T41" s="306"/>
      <c r="U41" s="306"/>
      <c r="V41" s="306"/>
      <c r="W41" s="305"/>
      <c r="X41" s="306"/>
      <c r="Y41" s="306"/>
      <c r="Z41" s="306"/>
      <c r="AA41" s="306"/>
      <c r="AB41" s="307">
        <f>ROUND(S41*W41,0)</f>
        <v>0</v>
      </c>
      <c r="AC41" s="307"/>
      <c r="AD41" s="307"/>
      <c r="AE41" s="307"/>
      <c r="AF41" s="307"/>
      <c r="AG41" s="308"/>
      <c r="AK41" s="9" t="s">
        <v>145</v>
      </c>
    </row>
    <row r="42" spans="1:37" ht="33" hidden="1" customHeight="1">
      <c r="A42" s="298">
        <v>2</v>
      </c>
      <c r="B42" s="278"/>
      <c r="C42" s="299"/>
      <c r="D42" s="399"/>
      <c r="E42" s="399"/>
      <c r="F42" s="399"/>
      <c r="G42" s="399"/>
      <c r="H42" s="399"/>
      <c r="I42" s="399"/>
      <c r="J42" s="399"/>
      <c r="K42" s="399"/>
      <c r="L42" s="400"/>
      <c r="M42" s="299"/>
      <c r="N42" s="300"/>
      <c r="O42" s="300"/>
      <c r="P42" s="301"/>
      <c r="Q42" s="241"/>
      <c r="R42" s="241"/>
      <c r="S42" s="305"/>
      <c r="T42" s="306"/>
      <c r="U42" s="306"/>
      <c r="V42" s="306"/>
      <c r="W42" s="305"/>
      <c r="X42" s="306"/>
      <c r="Y42" s="306"/>
      <c r="Z42" s="306"/>
      <c r="AA42" s="306"/>
      <c r="AB42" s="307">
        <f t="shared" ref="AB42:AB47" si="2">ROUND(S42*W42,0)</f>
        <v>0</v>
      </c>
      <c r="AC42" s="307"/>
      <c r="AD42" s="307"/>
      <c r="AE42" s="307"/>
      <c r="AF42" s="307"/>
      <c r="AG42" s="308"/>
      <c r="AK42" s="9"/>
    </row>
    <row r="43" spans="1:37" ht="33" hidden="1" customHeight="1">
      <c r="A43" s="298">
        <v>3</v>
      </c>
      <c r="B43" s="278"/>
      <c r="C43" s="299"/>
      <c r="D43" s="399"/>
      <c r="E43" s="399"/>
      <c r="F43" s="399"/>
      <c r="G43" s="399"/>
      <c r="H43" s="399"/>
      <c r="I43" s="399"/>
      <c r="J43" s="399"/>
      <c r="K43" s="399"/>
      <c r="L43" s="400"/>
      <c r="M43" s="299"/>
      <c r="N43" s="300"/>
      <c r="O43" s="300"/>
      <c r="P43" s="301"/>
      <c r="Q43" s="241"/>
      <c r="R43" s="241"/>
      <c r="S43" s="305"/>
      <c r="T43" s="306"/>
      <c r="U43" s="306"/>
      <c r="V43" s="306"/>
      <c r="W43" s="305"/>
      <c r="X43" s="306"/>
      <c r="Y43" s="306"/>
      <c r="Z43" s="306"/>
      <c r="AA43" s="306"/>
      <c r="AB43" s="307">
        <f t="shared" si="2"/>
        <v>0</v>
      </c>
      <c r="AC43" s="307"/>
      <c r="AD43" s="307"/>
      <c r="AE43" s="307"/>
      <c r="AF43" s="307"/>
      <c r="AG43" s="308"/>
      <c r="AK43" s="9"/>
    </row>
    <row r="44" spans="1:37" ht="33" hidden="1" customHeight="1">
      <c r="A44" s="298">
        <v>4</v>
      </c>
      <c r="B44" s="278"/>
      <c r="C44" s="299"/>
      <c r="D44" s="399"/>
      <c r="E44" s="399"/>
      <c r="F44" s="399"/>
      <c r="G44" s="399"/>
      <c r="H44" s="399"/>
      <c r="I44" s="399"/>
      <c r="J44" s="399"/>
      <c r="K44" s="399"/>
      <c r="L44" s="400"/>
      <c r="M44" s="299"/>
      <c r="N44" s="300"/>
      <c r="O44" s="300"/>
      <c r="P44" s="301"/>
      <c r="Q44" s="241"/>
      <c r="R44" s="241"/>
      <c r="S44" s="305"/>
      <c r="T44" s="306"/>
      <c r="U44" s="306"/>
      <c r="V44" s="306"/>
      <c r="W44" s="305"/>
      <c r="X44" s="306"/>
      <c r="Y44" s="306"/>
      <c r="Z44" s="306"/>
      <c r="AA44" s="306"/>
      <c r="AB44" s="307">
        <f t="shared" si="2"/>
        <v>0</v>
      </c>
      <c r="AC44" s="307"/>
      <c r="AD44" s="307"/>
      <c r="AE44" s="307"/>
      <c r="AF44" s="307"/>
      <c r="AG44" s="308"/>
      <c r="AK44" s="9"/>
    </row>
    <row r="45" spans="1:37" ht="33" hidden="1" customHeight="1">
      <c r="A45" s="298">
        <v>5</v>
      </c>
      <c r="B45" s="278"/>
      <c r="C45" s="299"/>
      <c r="D45" s="399"/>
      <c r="E45" s="399"/>
      <c r="F45" s="399"/>
      <c r="G45" s="399"/>
      <c r="H45" s="399"/>
      <c r="I45" s="399"/>
      <c r="J45" s="399"/>
      <c r="K45" s="399"/>
      <c r="L45" s="400"/>
      <c r="M45" s="299"/>
      <c r="N45" s="300"/>
      <c r="O45" s="300"/>
      <c r="P45" s="301"/>
      <c r="Q45" s="241"/>
      <c r="R45" s="241"/>
      <c r="S45" s="305"/>
      <c r="T45" s="306"/>
      <c r="U45" s="306"/>
      <c r="V45" s="306"/>
      <c r="W45" s="305"/>
      <c r="X45" s="306"/>
      <c r="Y45" s="306"/>
      <c r="Z45" s="306"/>
      <c r="AA45" s="306"/>
      <c r="AB45" s="307">
        <f t="shared" si="2"/>
        <v>0</v>
      </c>
      <c r="AC45" s="307"/>
      <c r="AD45" s="307"/>
      <c r="AE45" s="307"/>
      <c r="AF45" s="307"/>
      <c r="AG45" s="308"/>
      <c r="AK45" s="9"/>
    </row>
    <row r="46" spans="1:37" ht="33" hidden="1" customHeight="1">
      <c r="A46" s="298">
        <v>6</v>
      </c>
      <c r="B46" s="278"/>
      <c r="C46" s="299"/>
      <c r="D46" s="399"/>
      <c r="E46" s="399"/>
      <c r="F46" s="399"/>
      <c r="G46" s="399"/>
      <c r="H46" s="399"/>
      <c r="I46" s="399"/>
      <c r="J46" s="399"/>
      <c r="K46" s="399"/>
      <c r="L46" s="400"/>
      <c r="M46" s="299"/>
      <c r="N46" s="300"/>
      <c r="O46" s="300"/>
      <c r="P46" s="301"/>
      <c r="Q46" s="241"/>
      <c r="R46" s="241"/>
      <c r="S46" s="305"/>
      <c r="T46" s="306"/>
      <c r="U46" s="306"/>
      <c r="V46" s="306"/>
      <c r="W46" s="305"/>
      <c r="X46" s="306"/>
      <c r="Y46" s="306"/>
      <c r="Z46" s="306"/>
      <c r="AA46" s="306"/>
      <c r="AB46" s="307">
        <f t="shared" si="2"/>
        <v>0</v>
      </c>
      <c r="AC46" s="307"/>
      <c r="AD46" s="307"/>
      <c r="AE46" s="307"/>
      <c r="AF46" s="307"/>
      <c r="AG46" s="308"/>
      <c r="AK46" s="9"/>
    </row>
    <row r="47" spans="1:37" ht="33" hidden="1" customHeight="1">
      <c r="A47" s="298">
        <v>7</v>
      </c>
      <c r="B47" s="278"/>
      <c r="C47" s="299"/>
      <c r="D47" s="399"/>
      <c r="E47" s="399"/>
      <c r="F47" s="399"/>
      <c r="G47" s="399"/>
      <c r="H47" s="399"/>
      <c r="I47" s="399"/>
      <c r="J47" s="399"/>
      <c r="K47" s="399"/>
      <c r="L47" s="400"/>
      <c r="M47" s="299"/>
      <c r="N47" s="300"/>
      <c r="O47" s="300"/>
      <c r="P47" s="301"/>
      <c r="Q47" s="241"/>
      <c r="R47" s="241"/>
      <c r="S47" s="305"/>
      <c r="T47" s="306"/>
      <c r="U47" s="306"/>
      <c r="V47" s="306"/>
      <c r="W47" s="305"/>
      <c r="X47" s="306"/>
      <c r="Y47" s="306"/>
      <c r="Z47" s="306"/>
      <c r="AA47" s="306"/>
      <c r="AB47" s="307">
        <f t="shared" si="2"/>
        <v>0</v>
      </c>
      <c r="AC47" s="307"/>
      <c r="AD47" s="307"/>
      <c r="AE47" s="307"/>
      <c r="AF47" s="307"/>
      <c r="AG47" s="308"/>
      <c r="AK47" s="9"/>
    </row>
    <row r="48" spans="1:37" ht="33" hidden="1" customHeight="1">
      <c r="A48" s="298">
        <v>8</v>
      </c>
      <c r="B48" s="278"/>
      <c r="C48" s="299"/>
      <c r="D48" s="399"/>
      <c r="E48" s="399"/>
      <c r="F48" s="399"/>
      <c r="G48" s="399"/>
      <c r="H48" s="399"/>
      <c r="I48" s="399"/>
      <c r="J48" s="399"/>
      <c r="K48" s="399"/>
      <c r="L48" s="400"/>
      <c r="M48" s="299"/>
      <c r="N48" s="300"/>
      <c r="O48" s="300"/>
      <c r="P48" s="301"/>
      <c r="Q48" s="241"/>
      <c r="R48" s="241"/>
      <c r="S48" s="305"/>
      <c r="T48" s="306"/>
      <c r="U48" s="306"/>
      <c r="V48" s="306"/>
      <c r="W48" s="305"/>
      <c r="X48" s="306"/>
      <c r="Y48" s="306"/>
      <c r="Z48" s="306"/>
      <c r="AA48" s="306"/>
      <c r="AB48" s="307">
        <f t="shared" ref="AB48:AB60" si="3">ROUND(S48*W48,0)</f>
        <v>0</v>
      </c>
      <c r="AC48" s="307"/>
      <c r="AD48" s="307"/>
      <c r="AE48" s="307"/>
      <c r="AF48" s="307"/>
      <c r="AG48" s="308"/>
      <c r="AK48" s="9"/>
    </row>
    <row r="49" spans="1:37" ht="33" hidden="1" customHeight="1">
      <c r="A49" s="298">
        <v>9</v>
      </c>
      <c r="B49" s="278"/>
      <c r="C49" s="299"/>
      <c r="D49" s="399"/>
      <c r="E49" s="399"/>
      <c r="F49" s="399"/>
      <c r="G49" s="399"/>
      <c r="H49" s="399"/>
      <c r="I49" s="399"/>
      <c r="J49" s="399"/>
      <c r="K49" s="399"/>
      <c r="L49" s="400"/>
      <c r="M49" s="299"/>
      <c r="N49" s="300"/>
      <c r="O49" s="300"/>
      <c r="P49" s="301"/>
      <c r="Q49" s="241"/>
      <c r="R49" s="241"/>
      <c r="S49" s="305"/>
      <c r="T49" s="306"/>
      <c r="U49" s="306"/>
      <c r="V49" s="306"/>
      <c r="W49" s="305"/>
      <c r="X49" s="306"/>
      <c r="Y49" s="306"/>
      <c r="Z49" s="306"/>
      <c r="AA49" s="306"/>
      <c r="AB49" s="307">
        <f t="shared" si="3"/>
        <v>0</v>
      </c>
      <c r="AC49" s="307"/>
      <c r="AD49" s="307"/>
      <c r="AE49" s="307"/>
      <c r="AF49" s="307"/>
      <c r="AG49" s="308"/>
      <c r="AK49" s="9"/>
    </row>
    <row r="50" spans="1:37" ht="33" hidden="1" customHeight="1">
      <c r="A50" s="298">
        <v>10</v>
      </c>
      <c r="B50" s="278"/>
      <c r="C50" s="299"/>
      <c r="D50" s="399"/>
      <c r="E50" s="399"/>
      <c r="F50" s="399"/>
      <c r="G50" s="399"/>
      <c r="H50" s="399"/>
      <c r="I50" s="399"/>
      <c r="J50" s="399"/>
      <c r="K50" s="399"/>
      <c r="L50" s="400"/>
      <c r="M50" s="299"/>
      <c r="N50" s="300"/>
      <c r="O50" s="300"/>
      <c r="P50" s="301"/>
      <c r="Q50" s="241"/>
      <c r="R50" s="241"/>
      <c r="S50" s="305"/>
      <c r="T50" s="306"/>
      <c r="U50" s="306"/>
      <c r="V50" s="306"/>
      <c r="W50" s="305"/>
      <c r="X50" s="306"/>
      <c r="Y50" s="306"/>
      <c r="Z50" s="306"/>
      <c r="AA50" s="306"/>
      <c r="AB50" s="307">
        <f t="shared" si="3"/>
        <v>0</v>
      </c>
      <c r="AC50" s="307"/>
      <c r="AD50" s="307"/>
      <c r="AE50" s="307"/>
      <c r="AF50" s="307"/>
      <c r="AG50" s="308"/>
      <c r="AK50" s="9"/>
    </row>
    <row r="51" spans="1:37" ht="33" hidden="1" customHeight="1">
      <c r="A51" s="298">
        <v>11</v>
      </c>
      <c r="B51" s="278"/>
      <c r="C51" s="299"/>
      <c r="D51" s="399"/>
      <c r="E51" s="399"/>
      <c r="F51" s="399"/>
      <c r="G51" s="399"/>
      <c r="H51" s="399"/>
      <c r="I51" s="399"/>
      <c r="J51" s="399"/>
      <c r="K51" s="399"/>
      <c r="L51" s="400"/>
      <c r="M51" s="299"/>
      <c r="N51" s="300"/>
      <c r="O51" s="300"/>
      <c r="P51" s="301"/>
      <c r="Q51" s="241"/>
      <c r="R51" s="241"/>
      <c r="S51" s="305"/>
      <c r="T51" s="306"/>
      <c r="U51" s="306"/>
      <c r="V51" s="306"/>
      <c r="W51" s="305"/>
      <c r="X51" s="306"/>
      <c r="Y51" s="306"/>
      <c r="Z51" s="306"/>
      <c r="AA51" s="306"/>
      <c r="AB51" s="307">
        <f t="shared" si="3"/>
        <v>0</v>
      </c>
      <c r="AC51" s="307"/>
      <c r="AD51" s="307"/>
      <c r="AE51" s="307"/>
      <c r="AF51" s="307"/>
      <c r="AG51" s="308"/>
      <c r="AK51" s="9"/>
    </row>
    <row r="52" spans="1:37" ht="33" hidden="1" customHeight="1">
      <c r="A52" s="298">
        <v>12</v>
      </c>
      <c r="B52" s="278"/>
      <c r="C52" s="299"/>
      <c r="D52" s="399"/>
      <c r="E52" s="399"/>
      <c r="F52" s="399"/>
      <c r="G52" s="399"/>
      <c r="H52" s="399"/>
      <c r="I52" s="399"/>
      <c r="J52" s="399"/>
      <c r="K52" s="399"/>
      <c r="L52" s="400"/>
      <c r="M52" s="299"/>
      <c r="N52" s="300"/>
      <c r="O52" s="300"/>
      <c r="P52" s="301"/>
      <c r="Q52" s="241"/>
      <c r="R52" s="241"/>
      <c r="S52" s="305"/>
      <c r="T52" s="306"/>
      <c r="U52" s="306"/>
      <c r="V52" s="306"/>
      <c r="W52" s="305"/>
      <c r="X52" s="306"/>
      <c r="Y52" s="306"/>
      <c r="Z52" s="306"/>
      <c r="AA52" s="306"/>
      <c r="AB52" s="307">
        <f t="shared" si="3"/>
        <v>0</v>
      </c>
      <c r="AC52" s="307"/>
      <c r="AD52" s="307"/>
      <c r="AE52" s="307"/>
      <c r="AF52" s="307"/>
      <c r="AG52" s="308"/>
      <c r="AK52" s="9"/>
    </row>
    <row r="53" spans="1:37" ht="33" hidden="1" customHeight="1">
      <c r="A53" s="298">
        <v>13</v>
      </c>
      <c r="B53" s="278"/>
      <c r="C53" s="299"/>
      <c r="D53" s="399"/>
      <c r="E53" s="399"/>
      <c r="F53" s="399"/>
      <c r="G53" s="399"/>
      <c r="H53" s="399"/>
      <c r="I53" s="399"/>
      <c r="J53" s="399"/>
      <c r="K53" s="399"/>
      <c r="L53" s="400"/>
      <c r="M53" s="299"/>
      <c r="N53" s="300"/>
      <c r="O53" s="300"/>
      <c r="P53" s="301"/>
      <c r="Q53" s="241"/>
      <c r="R53" s="241"/>
      <c r="S53" s="305"/>
      <c r="T53" s="306"/>
      <c r="U53" s="306"/>
      <c r="V53" s="306"/>
      <c r="W53" s="305"/>
      <c r="X53" s="306"/>
      <c r="Y53" s="306"/>
      <c r="Z53" s="306"/>
      <c r="AA53" s="306"/>
      <c r="AB53" s="307">
        <f t="shared" si="3"/>
        <v>0</v>
      </c>
      <c r="AC53" s="307"/>
      <c r="AD53" s="307"/>
      <c r="AE53" s="307"/>
      <c r="AF53" s="307"/>
      <c r="AG53" s="308"/>
      <c r="AK53" s="9"/>
    </row>
    <row r="54" spans="1:37" ht="33" hidden="1" customHeight="1">
      <c r="A54" s="298">
        <v>14</v>
      </c>
      <c r="B54" s="278"/>
      <c r="C54" s="299"/>
      <c r="D54" s="399"/>
      <c r="E54" s="399"/>
      <c r="F54" s="399"/>
      <c r="G54" s="399"/>
      <c r="H54" s="399"/>
      <c r="I54" s="399"/>
      <c r="J54" s="399"/>
      <c r="K54" s="399"/>
      <c r="L54" s="400"/>
      <c r="M54" s="299"/>
      <c r="N54" s="300"/>
      <c r="O54" s="300"/>
      <c r="P54" s="301"/>
      <c r="Q54" s="241"/>
      <c r="R54" s="241"/>
      <c r="S54" s="305"/>
      <c r="T54" s="306"/>
      <c r="U54" s="306"/>
      <c r="V54" s="306"/>
      <c r="W54" s="305"/>
      <c r="X54" s="306"/>
      <c r="Y54" s="306"/>
      <c r="Z54" s="306"/>
      <c r="AA54" s="306"/>
      <c r="AB54" s="307">
        <f t="shared" si="3"/>
        <v>0</v>
      </c>
      <c r="AC54" s="307"/>
      <c r="AD54" s="307"/>
      <c r="AE54" s="307"/>
      <c r="AF54" s="307"/>
      <c r="AG54" s="308"/>
      <c r="AK54" s="9"/>
    </row>
    <row r="55" spans="1:37" ht="33" hidden="1" customHeight="1">
      <c r="A55" s="298">
        <v>15</v>
      </c>
      <c r="B55" s="278"/>
      <c r="C55" s="299"/>
      <c r="D55" s="399"/>
      <c r="E55" s="399"/>
      <c r="F55" s="399"/>
      <c r="G55" s="399"/>
      <c r="H55" s="399"/>
      <c r="I55" s="399"/>
      <c r="J55" s="399"/>
      <c r="K55" s="399"/>
      <c r="L55" s="400"/>
      <c r="M55" s="299"/>
      <c r="N55" s="300"/>
      <c r="O55" s="300"/>
      <c r="P55" s="301"/>
      <c r="Q55" s="241"/>
      <c r="R55" s="241"/>
      <c r="S55" s="305"/>
      <c r="T55" s="306"/>
      <c r="U55" s="306"/>
      <c r="V55" s="306"/>
      <c r="W55" s="305"/>
      <c r="X55" s="306"/>
      <c r="Y55" s="306"/>
      <c r="Z55" s="306"/>
      <c r="AA55" s="306"/>
      <c r="AB55" s="307">
        <f t="shared" si="3"/>
        <v>0</v>
      </c>
      <c r="AC55" s="307"/>
      <c r="AD55" s="307"/>
      <c r="AE55" s="307"/>
      <c r="AF55" s="307"/>
      <c r="AG55" s="308"/>
      <c r="AK55" s="9"/>
    </row>
    <row r="56" spans="1:37" ht="33" hidden="1" customHeight="1">
      <c r="A56" s="298">
        <v>16</v>
      </c>
      <c r="B56" s="278"/>
      <c r="C56" s="401"/>
      <c r="D56" s="399"/>
      <c r="E56" s="399"/>
      <c r="F56" s="399"/>
      <c r="G56" s="399"/>
      <c r="H56" s="399"/>
      <c r="I56" s="399"/>
      <c r="J56" s="399"/>
      <c r="K56" s="399"/>
      <c r="L56" s="400"/>
      <c r="M56" s="299"/>
      <c r="N56" s="300"/>
      <c r="O56" s="300"/>
      <c r="P56" s="301"/>
      <c r="Q56" s="241"/>
      <c r="R56" s="241"/>
      <c r="S56" s="305"/>
      <c r="T56" s="306"/>
      <c r="U56" s="306"/>
      <c r="V56" s="306"/>
      <c r="W56" s="305"/>
      <c r="X56" s="306"/>
      <c r="Y56" s="306"/>
      <c r="Z56" s="306"/>
      <c r="AA56" s="306"/>
      <c r="AB56" s="307">
        <f t="shared" si="3"/>
        <v>0</v>
      </c>
      <c r="AC56" s="307"/>
      <c r="AD56" s="307"/>
      <c r="AE56" s="307"/>
      <c r="AF56" s="307"/>
      <c r="AG56" s="308"/>
      <c r="AK56" s="9" t="s">
        <v>146</v>
      </c>
    </row>
    <row r="57" spans="1:37" ht="33" hidden="1" customHeight="1">
      <c r="A57" s="298">
        <v>17</v>
      </c>
      <c r="B57" s="278"/>
      <c r="C57" s="401"/>
      <c r="D57" s="399"/>
      <c r="E57" s="399"/>
      <c r="F57" s="399"/>
      <c r="G57" s="399"/>
      <c r="H57" s="399"/>
      <c r="I57" s="399"/>
      <c r="J57" s="399"/>
      <c r="K57" s="399"/>
      <c r="L57" s="400"/>
      <c r="M57" s="299"/>
      <c r="N57" s="300"/>
      <c r="O57" s="300"/>
      <c r="P57" s="301"/>
      <c r="Q57" s="241"/>
      <c r="R57" s="241"/>
      <c r="S57" s="305"/>
      <c r="T57" s="306"/>
      <c r="U57" s="306"/>
      <c r="V57" s="306"/>
      <c r="W57" s="305"/>
      <c r="X57" s="306"/>
      <c r="Y57" s="306"/>
      <c r="Z57" s="306"/>
      <c r="AA57" s="306"/>
      <c r="AB57" s="307">
        <f t="shared" si="3"/>
        <v>0</v>
      </c>
      <c r="AC57" s="307"/>
      <c r="AD57" s="307"/>
      <c r="AE57" s="307"/>
      <c r="AF57" s="307"/>
      <c r="AG57" s="308"/>
      <c r="AK57" s="9" t="s">
        <v>148</v>
      </c>
    </row>
    <row r="58" spans="1:37" ht="33" hidden="1" customHeight="1">
      <c r="A58" s="298">
        <v>18</v>
      </c>
      <c r="B58" s="278"/>
      <c r="C58" s="401"/>
      <c r="D58" s="399"/>
      <c r="E58" s="399"/>
      <c r="F58" s="399"/>
      <c r="G58" s="399"/>
      <c r="H58" s="399"/>
      <c r="I58" s="399"/>
      <c r="J58" s="399"/>
      <c r="K58" s="399"/>
      <c r="L58" s="400"/>
      <c r="M58" s="299"/>
      <c r="N58" s="300"/>
      <c r="O58" s="300"/>
      <c r="P58" s="301"/>
      <c r="Q58" s="241"/>
      <c r="R58" s="241"/>
      <c r="S58" s="305"/>
      <c r="T58" s="306"/>
      <c r="U58" s="306"/>
      <c r="V58" s="306"/>
      <c r="W58" s="305"/>
      <c r="X58" s="306"/>
      <c r="Y58" s="306"/>
      <c r="Z58" s="306"/>
      <c r="AA58" s="306"/>
      <c r="AB58" s="307">
        <f t="shared" si="3"/>
        <v>0</v>
      </c>
      <c r="AC58" s="307"/>
      <c r="AD58" s="307"/>
      <c r="AE58" s="307"/>
      <c r="AF58" s="307"/>
      <c r="AG58" s="308"/>
      <c r="AK58" s="9" t="s">
        <v>150</v>
      </c>
    </row>
    <row r="59" spans="1:37" ht="33" hidden="1" customHeight="1">
      <c r="A59" s="298">
        <v>19</v>
      </c>
      <c r="B59" s="278"/>
      <c r="C59" s="401"/>
      <c r="D59" s="399"/>
      <c r="E59" s="399"/>
      <c r="F59" s="399"/>
      <c r="G59" s="399"/>
      <c r="H59" s="399"/>
      <c r="I59" s="399"/>
      <c r="J59" s="399"/>
      <c r="K59" s="399"/>
      <c r="L59" s="400"/>
      <c r="M59" s="299"/>
      <c r="N59" s="300"/>
      <c r="O59" s="300"/>
      <c r="P59" s="301"/>
      <c r="Q59" s="241"/>
      <c r="R59" s="241"/>
      <c r="S59" s="305"/>
      <c r="T59" s="306"/>
      <c r="U59" s="306"/>
      <c r="V59" s="306"/>
      <c r="W59" s="305"/>
      <c r="X59" s="306"/>
      <c r="Y59" s="306"/>
      <c r="Z59" s="306"/>
      <c r="AA59" s="306"/>
      <c r="AB59" s="307">
        <f t="shared" si="3"/>
        <v>0</v>
      </c>
      <c r="AC59" s="307"/>
      <c r="AD59" s="307"/>
      <c r="AE59" s="307"/>
      <c r="AF59" s="307"/>
      <c r="AG59" s="308"/>
      <c r="AK59" s="9" t="s">
        <v>152</v>
      </c>
    </row>
    <row r="60" spans="1:37" ht="33" hidden="1" customHeight="1">
      <c r="A60" s="298">
        <v>20</v>
      </c>
      <c r="B60" s="278"/>
      <c r="C60" s="401"/>
      <c r="D60" s="399"/>
      <c r="E60" s="399"/>
      <c r="F60" s="399"/>
      <c r="G60" s="399"/>
      <c r="H60" s="399"/>
      <c r="I60" s="399"/>
      <c r="J60" s="399"/>
      <c r="K60" s="399"/>
      <c r="L60" s="400"/>
      <c r="M60" s="299"/>
      <c r="N60" s="300"/>
      <c r="O60" s="300"/>
      <c r="P60" s="301"/>
      <c r="Q60" s="241"/>
      <c r="R60" s="241"/>
      <c r="S60" s="305"/>
      <c r="T60" s="306"/>
      <c r="U60" s="306"/>
      <c r="V60" s="306"/>
      <c r="W60" s="305"/>
      <c r="X60" s="306"/>
      <c r="Y60" s="306"/>
      <c r="Z60" s="306"/>
      <c r="AA60" s="306"/>
      <c r="AB60" s="307">
        <f t="shared" si="3"/>
        <v>0</v>
      </c>
      <c r="AC60" s="307"/>
      <c r="AD60" s="307"/>
      <c r="AE60" s="307"/>
      <c r="AF60" s="307"/>
      <c r="AG60" s="308"/>
      <c r="AK60" s="9" t="s">
        <v>154</v>
      </c>
    </row>
    <row r="61" spans="1:37" ht="28.5" hidden="1" thickBot="1">
      <c r="A61" s="380" t="s">
        <v>319</v>
      </c>
      <c r="B61" s="381"/>
      <c r="C61" s="381"/>
      <c r="D61" s="381"/>
      <c r="E61" s="381"/>
      <c r="F61" s="381"/>
      <c r="G61" s="381"/>
      <c r="H61" s="381"/>
      <c r="I61" s="381"/>
      <c r="J61" s="381"/>
      <c r="K61" s="381"/>
      <c r="L61" s="381"/>
      <c r="M61" s="381"/>
      <c r="N61" s="381"/>
      <c r="O61" s="381"/>
      <c r="P61" s="381"/>
      <c r="Q61" s="381"/>
      <c r="R61" s="459">
        <f>SUM(AB41:AG60)</f>
        <v>0</v>
      </c>
      <c r="S61" s="460"/>
      <c r="T61" s="460"/>
      <c r="U61" s="460"/>
      <c r="V61" s="460"/>
      <c r="W61" s="460"/>
      <c r="X61" s="460"/>
      <c r="Y61" s="460"/>
      <c r="Z61" s="460"/>
      <c r="AA61" s="460"/>
      <c r="AB61" s="460"/>
      <c r="AC61" s="460"/>
      <c r="AD61" s="460"/>
      <c r="AE61" s="460"/>
      <c r="AF61" s="460"/>
      <c r="AG61" s="461"/>
      <c r="AK61" s="9" t="s">
        <v>157</v>
      </c>
    </row>
    <row r="62" spans="1:37">
      <c r="AK62" s="9" t="s">
        <v>159</v>
      </c>
    </row>
    <row r="63" spans="1:37">
      <c r="AK63" s="9" t="s">
        <v>161</v>
      </c>
    </row>
    <row r="64" spans="1:37">
      <c r="AK64" s="9" t="s">
        <v>162</v>
      </c>
    </row>
    <row r="65" spans="37:37">
      <c r="AK65" s="9" t="s">
        <v>163</v>
      </c>
    </row>
    <row r="66" spans="37:37">
      <c r="AK66" s="9" t="s">
        <v>164</v>
      </c>
    </row>
    <row r="67" spans="37:37">
      <c r="AK67" s="9" t="s">
        <v>165</v>
      </c>
    </row>
    <row r="68" spans="37:37">
      <c r="AK68" s="9" t="s">
        <v>166</v>
      </c>
    </row>
    <row r="69" spans="37:37">
      <c r="AK69" s="9" t="s">
        <v>167</v>
      </c>
    </row>
    <row r="70" spans="37:37">
      <c r="AK70" s="9" t="s">
        <v>170</v>
      </c>
    </row>
    <row r="71" spans="37:37">
      <c r="AK71" s="9" t="s">
        <v>171</v>
      </c>
    </row>
    <row r="72" spans="37:37">
      <c r="AK72" s="9" t="s">
        <v>172</v>
      </c>
    </row>
    <row r="73" spans="37:37">
      <c r="AK73" s="9" t="s">
        <v>173</v>
      </c>
    </row>
    <row r="74" spans="37:37">
      <c r="AK74" s="9" t="s">
        <v>174</v>
      </c>
    </row>
    <row r="75" spans="37:37">
      <c r="AK75" s="9" t="s">
        <v>176</v>
      </c>
    </row>
    <row r="76" spans="37:37">
      <c r="AK76" s="9" t="s">
        <v>177</v>
      </c>
    </row>
    <row r="77" spans="37:37">
      <c r="AK77" s="9" t="s">
        <v>180</v>
      </c>
    </row>
    <row r="78" spans="37:37">
      <c r="AK78" s="9" t="s">
        <v>183</v>
      </c>
    </row>
    <row r="79" spans="37:37">
      <c r="AK79" s="9" t="s">
        <v>185</v>
      </c>
    </row>
    <row r="80" spans="37:37">
      <c r="AK80" s="9" t="s">
        <v>186</v>
      </c>
    </row>
    <row r="81" spans="37:37">
      <c r="AK81" s="9" t="s">
        <v>188</v>
      </c>
    </row>
    <row r="82" spans="37:37">
      <c r="AK82" s="9" t="s">
        <v>193</v>
      </c>
    </row>
    <row r="83" spans="37:37">
      <c r="AK83" s="9" t="s">
        <v>215</v>
      </c>
    </row>
    <row r="84" spans="37:37">
      <c r="AK84" s="9" t="s">
        <v>223</v>
      </c>
    </row>
    <row r="85" spans="37:37">
      <c r="AK85" s="9" t="s">
        <v>224</v>
      </c>
    </row>
    <row r="86" spans="37:37">
      <c r="AK86" s="9" t="s">
        <v>230</v>
      </c>
    </row>
    <row r="87" spans="37:37">
      <c r="AK87" s="9" t="s">
        <v>238</v>
      </c>
    </row>
    <row r="88" spans="37:37">
      <c r="AK88" s="9" t="s">
        <v>243</v>
      </c>
    </row>
    <row r="89" spans="37:37">
      <c r="AK89" s="9" t="s">
        <v>245</v>
      </c>
    </row>
    <row r="90" spans="37:37">
      <c r="AK90" s="9" t="s">
        <v>246</v>
      </c>
    </row>
    <row r="91" spans="37:37">
      <c r="AK91" s="9" t="s">
        <v>261</v>
      </c>
    </row>
    <row r="92" spans="37:37" ht="57">
      <c r="AK92" s="19" t="s">
        <v>279</v>
      </c>
    </row>
    <row r="93" spans="37:37">
      <c r="AK93" s="9" t="s">
        <v>263</v>
      </c>
    </row>
    <row r="94" spans="37:37">
      <c r="AK94" s="9" t="s">
        <v>264</v>
      </c>
    </row>
    <row r="95" spans="37:37">
      <c r="AK95" s="9" t="s">
        <v>265</v>
      </c>
    </row>
    <row r="96" spans="37:37">
      <c r="AK96" s="9" t="s">
        <v>266</v>
      </c>
    </row>
    <row r="97" spans="37:37">
      <c r="AK97" s="9" t="s">
        <v>267</v>
      </c>
    </row>
    <row r="98" spans="37:37">
      <c r="AK98" s="5"/>
    </row>
    <row r="99" spans="37:37">
      <c r="AK99" s="5"/>
    </row>
    <row r="100" spans="37:37">
      <c r="AK100" s="5"/>
    </row>
    <row r="101" spans="37:37">
      <c r="AK101" s="5"/>
    </row>
  </sheetData>
  <sheetProtection sheet="1" objects="1" scenarios="1" formatCells="0" formatColumns="0" formatRows="0" insertColumns="0" insertRows="0" deleteColumns="0" deleteRows="0"/>
  <mergeCells count="294">
    <mergeCell ref="A1:AG1"/>
    <mergeCell ref="A2:E2"/>
    <mergeCell ref="F2:U2"/>
    <mergeCell ref="V2:Z2"/>
    <mergeCell ref="AA2:AG2"/>
    <mergeCell ref="A3:H3"/>
    <mergeCell ref="I3:J6"/>
    <mergeCell ref="K3:L4"/>
    <mergeCell ref="M3:N4"/>
    <mergeCell ref="O3:P4"/>
    <mergeCell ref="AC3:AG4"/>
    <mergeCell ref="A4:H4"/>
    <mergeCell ref="A5:H5"/>
    <mergeCell ref="K5:L6"/>
    <mergeCell ref="M5:N6"/>
    <mergeCell ref="O5:P6"/>
    <mergeCell ref="Q5:R6"/>
    <mergeCell ref="S5:T6"/>
    <mergeCell ref="U5:V6"/>
    <mergeCell ref="W5:X6"/>
    <mergeCell ref="Q3:R4"/>
    <mergeCell ref="S3:T4"/>
    <mergeCell ref="U3:V4"/>
    <mergeCell ref="W3:X4"/>
    <mergeCell ref="Y3:Z4"/>
    <mergeCell ref="AA3:AB4"/>
    <mergeCell ref="A8:A9"/>
    <mergeCell ref="B8:AG9"/>
    <mergeCell ref="A10:H10"/>
    <mergeCell ref="I10:P10"/>
    <mergeCell ref="Q10:X10"/>
    <mergeCell ref="Y10:AG10"/>
    <mergeCell ref="Y5:Z6"/>
    <mergeCell ref="AA5:AG6"/>
    <mergeCell ref="A6:H6"/>
    <mergeCell ref="A7:C7"/>
    <mergeCell ref="D7:M7"/>
    <mergeCell ref="N7:W7"/>
    <mergeCell ref="X7:AG7"/>
    <mergeCell ref="A11:A12"/>
    <mergeCell ref="B11:H12"/>
    <mergeCell ref="I11:P12"/>
    <mergeCell ref="Q11:X15"/>
    <mergeCell ref="Y11:AG15"/>
    <mergeCell ref="A13:A15"/>
    <mergeCell ref="B13:H15"/>
    <mergeCell ref="I13:P13"/>
    <mergeCell ref="I14:P15"/>
    <mergeCell ref="A16:AG16"/>
    <mergeCell ref="A17:AG17"/>
    <mergeCell ref="A18:AG18"/>
    <mergeCell ref="A19:B19"/>
    <mergeCell ref="C19:L19"/>
    <mergeCell ref="M19:P19"/>
    <mergeCell ref="Q19:R19"/>
    <mergeCell ref="S19:V19"/>
    <mergeCell ref="W19:AA19"/>
    <mergeCell ref="AB19:AG19"/>
    <mergeCell ref="AB20:AG20"/>
    <mergeCell ref="A21:B21"/>
    <mergeCell ref="C21:L21"/>
    <mergeCell ref="M21:P21"/>
    <mergeCell ref="Q21:R21"/>
    <mergeCell ref="S21:V21"/>
    <mergeCell ref="W21:AA21"/>
    <mergeCell ref="AB21:AG21"/>
    <mergeCell ref="A20:B20"/>
    <mergeCell ref="C20:L20"/>
    <mergeCell ref="M20:P20"/>
    <mergeCell ref="Q20:R20"/>
    <mergeCell ref="S20:V20"/>
    <mergeCell ref="W20:AA20"/>
    <mergeCell ref="AB26:AG26"/>
    <mergeCell ref="A27:B27"/>
    <mergeCell ref="C27:L27"/>
    <mergeCell ref="M27:P27"/>
    <mergeCell ref="Q27:R27"/>
    <mergeCell ref="S27:V27"/>
    <mergeCell ref="W27:AA27"/>
    <mergeCell ref="AB27:AG27"/>
    <mergeCell ref="A26:B26"/>
    <mergeCell ref="C26:L26"/>
    <mergeCell ref="M26:P26"/>
    <mergeCell ref="Q26:R26"/>
    <mergeCell ref="S26:V26"/>
    <mergeCell ref="W26:AA26"/>
    <mergeCell ref="A30:Q30"/>
    <mergeCell ref="R30:AG30"/>
    <mergeCell ref="A32:P32"/>
    <mergeCell ref="Q32:AG32"/>
    <mergeCell ref="AB28:AG28"/>
    <mergeCell ref="A29:B29"/>
    <mergeCell ref="C29:L29"/>
    <mergeCell ref="M29:P29"/>
    <mergeCell ref="Q29:R29"/>
    <mergeCell ref="S29:V29"/>
    <mergeCell ref="W29:AA29"/>
    <mergeCell ref="AB29:AG29"/>
    <mergeCell ref="A28:B28"/>
    <mergeCell ref="C28:L28"/>
    <mergeCell ref="M28:P28"/>
    <mergeCell ref="Q28:R28"/>
    <mergeCell ref="S28:V28"/>
    <mergeCell ref="W28:AA28"/>
    <mergeCell ref="A31:AG31"/>
    <mergeCell ref="A39:AG39"/>
    <mergeCell ref="A40:B40"/>
    <mergeCell ref="C40:L40"/>
    <mergeCell ref="M40:P40"/>
    <mergeCell ref="Q40:R40"/>
    <mergeCell ref="S40:V40"/>
    <mergeCell ref="W40:AA40"/>
    <mergeCell ref="AB40:AG40"/>
    <mergeCell ref="A34:H34"/>
    <mergeCell ref="I34:P34"/>
    <mergeCell ref="Q34:X34"/>
    <mergeCell ref="Y34:AG34"/>
    <mergeCell ref="A35:H38"/>
    <mergeCell ref="I35:P38"/>
    <mergeCell ref="Q35:X38"/>
    <mergeCell ref="Y35:AG38"/>
    <mergeCell ref="AB41:AG41"/>
    <mergeCell ref="A42:B42"/>
    <mergeCell ref="C42:L42"/>
    <mergeCell ref="M42:P42"/>
    <mergeCell ref="Q42:R42"/>
    <mergeCell ref="S42:V42"/>
    <mergeCell ref="W42:AA42"/>
    <mergeCell ref="AB42:AG42"/>
    <mergeCell ref="A41:B41"/>
    <mergeCell ref="C41:L41"/>
    <mergeCell ref="M41:P41"/>
    <mergeCell ref="Q41:R41"/>
    <mergeCell ref="S41:V41"/>
    <mergeCell ref="W41:AA41"/>
    <mergeCell ref="AB43:AG43"/>
    <mergeCell ref="A44:B44"/>
    <mergeCell ref="C44:L44"/>
    <mergeCell ref="M44:P44"/>
    <mergeCell ref="Q44:R44"/>
    <mergeCell ref="S44:V44"/>
    <mergeCell ref="W44:AA44"/>
    <mergeCell ref="AB44:AG44"/>
    <mergeCell ref="A43:B43"/>
    <mergeCell ref="C43:L43"/>
    <mergeCell ref="M43:P43"/>
    <mergeCell ref="Q43:R43"/>
    <mergeCell ref="S43:V43"/>
    <mergeCell ref="W43:AA43"/>
    <mergeCell ref="AB45:AG45"/>
    <mergeCell ref="A46:B46"/>
    <mergeCell ref="C46:L46"/>
    <mergeCell ref="M46:P46"/>
    <mergeCell ref="Q46:R46"/>
    <mergeCell ref="S46:V46"/>
    <mergeCell ref="W46:AA46"/>
    <mergeCell ref="AB46:AG46"/>
    <mergeCell ref="A45:B45"/>
    <mergeCell ref="C45:L45"/>
    <mergeCell ref="M45:P45"/>
    <mergeCell ref="Q45:R45"/>
    <mergeCell ref="S45:V45"/>
    <mergeCell ref="W45:AA45"/>
    <mergeCell ref="AB47:AG47"/>
    <mergeCell ref="A48:B48"/>
    <mergeCell ref="C48:L48"/>
    <mergeCell ref="M48:P48"/>
    <mergeCell ref="Q48:R48"/>
    <mergeCell ref="S48:V48"/>
    <mergeCell ref="W48:AA48"/>
    <mergeCell ref="AB48:AG48"/>
    <mergeCell ref="A47:B47"/>
    <mergeCell ref="C47:L47"/>
    <mergeCell ref="M47:P47"/>
    <mergeCell ref="Q47:R47"/>
    <mergeCell ref="S47:V47"/>
    <mergeCell ref="W47:AA47"/>
    <mergeCell ref="AB49:AG49"/>
    <mergeCell ref="A50:B50"/>
    <mergeCell ref="C50:L50"/>
    <mergeCell ref="M50:P50"/>
    <mergeCell ref="Q50:R50"/>
    <mergeCell ref="S50:V50"/>
    <mergeCell ref="W50:AA50"/>
    <mergeCell ref="AB50:AG50"/>
    <mergeCell ref="A49:B49"/>
    <mergeCell ref="C49:L49"/>
    <mergeCell ref="M49:P49"/>
    <mergeCell ref="Q49:R49"/>
    <mergeCell ref="S49:V49"/>
    <mergeCell ref="W49:AA49"/>
    <mergeCell ref="AB51:AG51"/>
    <mergeCell ref="A52:B52"/>
    <mergeCell ref="C52:L52"/>
    <mergeCell ref="M52:P52"/>
    <mergeCell ref="Q52:R52"/>
    <mergeCell ref="S52:V52"/>
    <mergeCell ref="W52:AA52"/>
    <mergeCell ref="AB52:AG52"/>
    <mergeCell ref="A51:B51"/>
    <mergeCell ref="C51:L51"/>
    <mergeCell ref="M51:P51"/>
    <mergeCell ref="Q51:R51"/>
    <mergeCell ref="S51:V51"/>
    <mergeCell ref="W51:AA51"/>
    <mergeCell ref="AB53:AG53"/>
    <mergeCell ref="A54:B54"/>
    <mergeCell ref="C54:L54"/>
    <mergeCell ref="M54:P54"/>
    <mergeCell ref="Q54:R54"/>
    <mergeCell ref="S54:V54"/>
    <mergeCell ref="W54:AA54"/>
    <mergeCell ref="AB54:AG54"/>
    <mergeCell ref="A53:B53"/>
    <mergeCell ref="C53:L53"/>
    <mergeCell ref="M53:P53"/>
    <mergeCell ref="Q53:R53"/>
    <mergeCell ref="S53:V53"/>
    <mergeCell ref="W53:AA53"/>
    <mergeCell ref="AB55:AG55"/>
    <mergeCell ref="A56:B56"/>
    <mergeCell ref="C56:L56"/>
    <mergeCell ref="M56:P56"/>
    <mergeCell ref="Q56:R56"/>
    <mergeCell ref="S56:V56"/>
    <mergeCell ref="W56:AA56"/>
    <mergeCell ref="AB56:AG56"/>
    <mergeCell ref="A55:B55"/>
    <mergeCell ref="C55:L55"/>
    <mergeCell ref="M55:P55"/>
    <mergeCell ref="Q55:R55"/>
    <mergeCell ref="S55:V55"/>
    <mergeCell ref="W55:AA55"/>
    <mergeCell ref="S58:V58"/>
    <mergeCell ref="W58:AA58"/>
    <mergeCell ref="AB58:AG58"/>
    <mergeCell ref="A57:B57"/>
    <mergeCell ref="C57:L57"/>
    <mergeCell ref="M57:P57"/>
    <mergeCell ref="Q57:R57"/>
    <mergeCell ref="S57:V57"/>
    <mergeCell ref="W57:AA57"/>
    <mergeCell ref="A33:D33"/>
    <mergeCell ref="E33:P33"/>
    <mergeCell ref="Q33:AG33"/>
    <mergeCell ref="A61:Q61"/>
    <mergeCell ref="R61:AG61"/>
    <mergeCell ref="AB59:AG59"/>
    <mergeCell ref="A60:B60"/>
    <mergeCell ref="C60:L60"/>
    <mergeCell ref="M60:P60"/>
    <mergeCell ref="Q60:R60"/>
    <mergeCell ref="S60:V60"/>
    <mergeCell ref="W60:AA60"/>
    <mergeCell ref="AB60:AG60"/>
    <mergeCell ref="A59:B59"/>
    <mergeCell ref="C59:L59"/>
    <mergeCell ref="M59:P59"/>
    <mergeCell ref="Q59:R59"/>
    <mergeCell ref="S59:V59"/>
    <mergeCell ref="W59:AA59"/>
    <mergeCell ref="AB57:AG57"/>
    <mergeCell ref="A58:B58"/>
    <mergeCell ref="C58:L58"/>
    <mergeCell ref="M58:P58"/>
    <mergeCell ref="Q58:R58"/>
    <mergeCell ref="A22:B22"/>
    <mergeCell ref="C22:L22"/>
    <mergeCell ref="M22:P22"/>
    <mergeCell ref="Q22:R22"/>
    <mergeCell ref="S22:V22"/>
    <mergeCell ref="W22:AA22"/>
    <mergeCell ref="AB22:AG22"/>
    <mergeCell ref="A23:B23"/>
    <mergeCell ref="C23:L23"/>
    <mergeCell ref="M23:P23"/>
    <mergeCell ref="Q23:R23"/>
    <mergeCell ref="S23:V23"/>
    <mergeCell ref="W23:AA23"/>
    <mergeCell ref="AB23:AG23"/>
    <mergeCell ref="A24:B24"/>
    <mergeCell ref="C24:L24"/>
    <mergeCell ref="M24:P24"/>
    <mergeCell ref="Q24:R24"/>
    <mergeCell ref="S24:V24"/>
    <mergeCell ref="W24:AA24"/>
    <mergeCell ref="AB24:AG24"/>
    <mergeCell ref="A25:B25"/>
    <mergeCell ref="C25:L25"/>
    <mergeCell ref="M25:P25"/>
    <mergeCell ref="Q25:R25"/>
    <mergeCell ref="S25:V25"/>
    <mergeCell ref="W25:AA25"/>
    <mergeCell ref="AB25:AG25"/>
  </mergeCells>
  <phoneticPr fontId="35" type="noConversion"/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90"/>
  <sheetViews>
    <sheetView view="pageBreakPreview" zoomScale="90" zoomScaleSheetLayoutView="90" workbookViewId="0">
      <selection activeCell="D7" sqref="D7:M7"/>
    </sheetView>
  </sheetViews>
  <sheetFormatPr defaultColWidth="2.625" defaultRowHeight="16.5"/>
  <cols>
    <col min="1" max="1" width="4.875" style="5" customWidth="1"/>
    <col min="2" max="2" width="2" style="5" customWidth="1"/>
    <col min="3" max="3" width="2.125" style="5" customWidth="1"/>
    <col min="4" max="32" width="2.625" style="5" customWidth="1"/>
    <col min="33" max="33" width="1.875" style="5" customWidth="1"/>
    <col min="34" max="34" width="2.625" style="5"/>
    <col min="35" max="35" width="16.5" style="39" hidden="1" customWidth="1"/>
    <col min="36" max="36" width="13.875" style="39" hidden="1" customWidth="1"/>
    <col min="37" max="37" width="13.125" style="43" hidden="1" customWidth="1"/>
    <col min="38" max="38" width="22" style="33" hidden="1" customWidth="1"/>
    <col min="39" max="16384" width="2.625" style="5"/>
  </cols>
  <sheetData>
    <row r="1" spans="1:38" ht="21.75" thickBot="1">
      <c r="A1" s="271" t="str">
        <f>'預算-請購(修)'!$A$1:$AG$1</f>
        <v>彰化縣彰化市民生國民小學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I1" s="45" t="s">
        <v>280</v>
      </c>
      <c r="AJ1" s="45" t="s">
        <v>281</v>
      </c>
      <c r="AK1" s="45" t="s">
        <v>282</v>
      </c>
      <c r="AL1" s="32" t="s">
        <v>373</v>
      </c>
    </row>
    <row r="2" spans="1:38" ht="30" customHeight="1" thickTop="1">
      <c r="A2" s="333"/>
      <c r="B2" s="416"/>
      <c r="C2" s="416"/>
      <c r="D2" s="416"/>
      <c r="E2" s="416"/>
      <c r="F2" s="336" t="s">
        <v>0</v>
      </c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272" t="s">
        <v>467</v>
      </c>
      <c r="W2" s="335"/>
      <c r="X2" s="335"/>
      <c r="Y2" s="335"/>
      <c r="Z2" s="335"/>
      <c r="AA2" s="309"/>
      <c r="AB2" s="310"/>
      <c r="AC2" s="310"/>
      <c r="AD2" s="310"/>
      <c r="AE2" s="310"/>
      <c r="AF2" s="310"/>
      <c r="AG2" s="311"/>
      <c r="AI2" s="35" t="s">
        <v>283</v>
      </c>
      <c r="AJ2" s="36" t="s">
        <v>289</v>
      </c>
      <c r="AK2" s="37" t="s">
        <v>68</v>
      </c>
      <c r="AL2" s="32" t="s">
        <v>374</v>
      </c>
    </row>
    <row r="3" spans="1:38" ht="23.25" customHeight="1">
      <c r="A3" s="315" t="s">
        <v>1</v>
      </c>
      <c r="B3" s="414"/>
      <c r="C3" s="414"/>
      <c r="D3" s="414"/>
      <c r="E3" s="414"/>
      <c r="F3" s="414"/>
      <c r="G3" s="414"/>
      <c r="H3" s="414"/>
      <c r="I3" s="237" t="s">
        <v>5</v>
      </c>
      <c r="J3" s="241"/>
      <c r="K3" s="415" t="s">
        <v>6</v>
      </c>
      <c r="L3" s="256"/>
      <c r="M3" s="256" t="s">
        <v>7</v>
      </c>
      <c r="N3" s="256"/>
      <c r="O3" s="256" t="s">
        <v>8</v>
      </c>
      <c r="P3" s="256"/>
      <c r="Q3" s="256" t="s">
        <v>9</v>
      </c>
      <c r="R3" s="256"/>
      <c r="S3" s="256" t="s">
        <v>10</v>
      </c>
      <c r="T3" s="256"/>
      <c r="U3" s="256" t="s">
        <v>11</v>
      </c>
      <c r="V3" s="256"/>
      <c r="W3" s="256" t="s">
        <v>12</v>
      </c>
      <c r="X3" s="256"/>
      <c r="Y3" s="256" t="s">
        <v>13</v>
      </c>
      <c r="Z3" s="329"/>
      <c r="AA3" s="237" t="s">
        <v>468</v>
      </c>
      <c r="AB3" s="338"/>
      <c r="AC3" s="353"/>
      <c r="AD3" s="354"/>
      <c r="AE3" s="354"/>
      <c r="AF3" s="354"/>
      <c r="AG3" s="355"/>
      <c r="AI3" s="35" t="s">
        <v>284</v>
      </c>
      <c r="AJ3" s="36" t="s">
        <v>290</v>
      </c>
      <c r="AK3" s="37" t="s">
        <v>69</v>
      </c>
      <c r="AL3" s="32" t="s">
        <v>375</v>
      </c>
    </row>
    <row r="4" spans="1:38" ht="21.75" customHeight="1" thickBot="1">
      <c r="A4" s="417" t="s">
        <v>354</v>
      </c>
      <c r="B4" s="418"/>
      <c r="C4" s="418"/>
      <c r="D4" s="418"/>
      <c r="E4" s="418"/>
      <c r="F4" s="418"/>
      <c r="G4" s="418"/>
      <c r="H4" s="418"/>
      <c r="I4" s="241"/>
      <c r="J4" s="241"/>
      <c r="K4" s="415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329"/>
      <c r="AA4" s="338"/>
      <c r="AB4" s="338"/>
      <c r="AC4" s="356"/>
      <c r="AD4" s="357"/>
      <c r="AE4" s="357"/>
      <c r="AF4" s="357"/>
      <c r="AG4" s="358"/>
      <c r="AI4" s="35" t="s">
        <v>285</v>
      </c>
      <c r="AJ4" s="36" t="s">
        <v>291</v>
      </c>
      <c r="AK4" s="37" t="s">
        <v>72</v>
      </c>
      <c r="AL4" s="32" t="s">
        <v>376</v>
      </c>
    </row>
    <row r="5" spans="1:38" ht="16.5" customHeight="1" thickTop="1">
      <c r="A5" s="313" t="s">
        <v>3</v>
      </c>
      <c r="B5" s="419"/>
      <c r="C5" s="419"/>
      <c r="D5" s="419"/>
      <c r="E5" s="419"/>
      <c r="F5" s="419"/>
      <c r="G5" s="419"/>
      <c r="H5" s="419"/>
      <c r="I5" s="241"/>
      <c r="J5" s="252"/>
      <c r="K5" s="478" t="str">
        <f>IF(MOD(ROUNDDOWN($Q$31/10000000,0),10)=0,"",MOD(ROUNDDOWN($Q$31/10000000,0),10))</f>
        <v/>
      </c>
      <c r="L5" s="479"/>
      <c r="M5" s="479" t="str">
        <f>IF(AND($K$5="",MOD(ROUNDDOWN($Q$31/1000000,0),10)=0),"",MOD(ROUNDDOWN($Q$31/1000000,0),10))</f>
        <v/>
      </c>
      <c r="N5" s="482"/>
      <c r="O5" s="484" t="str">
        <f>IF(AND($K$5="",$M$5="",MOD(ROUNDDOWN($Q$31/100000,0),10)=0),"",MOD(ROUNDDOWN($Q$31/100000,0),10))</f>
        <v/>
      </c>
      <c r="P5" s="485"/>
      <c r="Q5" s="488" t="str">
        <f>IF(AND($K$5="",$M$5="",$O$5="",MOD(ROUNDDOWN($Q$31/10000,0),10)=0),"",MOD(ROUNDDOWN($Q$31/10000,0),10))</f>
        <v/>
      </c>
      <c r="R5" s="485"/>
      <c r="S5" s="488" t="str">
        <f>IF(AND($K$5="",$M$5="",$O$5="",$Q$5="",MOD(ROUNDDOWN($Q$31/1000,0),10)=0),"",MOD(ROUNDDOWN($Q$31/1000,0),10))</f>
        <v/>
      </c>
      <c r="T5" s="490"/>
      <c r="U5" s="484" t="str">
        <f>IF(AND($K$5="",$M$5="",$O$5="",$Q$5="",$S$5="",MOD(ROUNDDOWN($Q$31/100,0),10)=0),"",MOD(ROUNDDOWN($Q$31/100,0),10))</f>
        <v/>
      </c>
      <c r="V5" s="485"/>
      <c r="W5" s="488" t="str">
        <f>IF(AND($K$5="",$M$5="",$O$5="",$Q$5="",$S$5="",$U$5="",MOD(ROUNDDOWN($Q$31/10,0),10)=0),"",MOD(ROUNDDOWN($Q$31/10,0),10))</f>
        <v/>
      </c>
      <c r="X5" s="485"/>
      <c r="Y5" s="474" t="str">
        <f>IF(AND($K$5="",$M$5="",$O$5="",$Q$5="",$S$5="",$U$5="",$W$5="",MOD($Q$31,10)=0),"",MOD($Q$31,10))</f>
        <v/>
      </c>
      <c r="Z5" s="475"/>
      <c r="AA5" s="330" t="s">
        <v>466</v>
      </c>
      <c r="AB5" s="331"/>
      <c r="AC5" s="331"/>
      <c r="AD5" s="331"/>
      <c r="AE5" s="331"/>
      <c r="AF5" s="331"/>
      <c r="AG5" s="331"/>
      <c r="AI5" s="38" t="s">
        <v>286</v>
      </c>
      <c r="AJ5" s="36" t="s">
        <v>292</v>
      </c>
      <c r="AK5" s="37" t="s">
        <v>73</v>
      </c>
      <c r="AL5" s="32" t="s">
        <v>377</v>
      </c>
    </row>
    <row r="6" spans="1:38" ht="29.25" customHeight="1" thickBot="1">
      <c r="A6" s="312" t="s">
        <v>4</v>
      </c>
      <c r="B6" s="312"/>
      <c r="C6" s="312"/>
      <c r="D6" s="312"/>
      <c r="E6" s="312"/>
      <c r="F6" s="312"/>
      <c r="G6" s="312"/>
      <c r="H6" s="312"/>
      <c r="I6" s="412"/>
      <c r="J6" s="372"/>
      <c r="K6" s="480"/>
      <c r="L6" s="481"/>
      <c r="M6" s="481"/>
      <c r="N6" s="483"/>
      <c r="O6" s="486"/>
      <c r="P6" s="487"/>
      <c r="Q6" s="489"/>
      <c r="R6" s="487"/>
      <c r="S6" s="489"/>
      <c r="T6" s="491"/>
      <c r="U6" s="486"/>
      <c r="V6" s="487"/>
      <c r="W6" s="489"/>
      <c r="X6" s="487"/>
      <c r="Y6" s="476"/>
      <c r="Z6" s="477"/>
      <c r="AA6" s="332"/>
      <c r="AB6" s="331"/>
      <c r="AC6" s="331"/>
      <c r="AD6" s="331"/>
      <c r="AE6" s="331"/>
      <c r="AF6" s="331"/>
      <c r="AG6" s="331"/>
      <c r="AI6" s="35" t="s">
        <v>287</v>
      </c>
      <c r="AJ6" s="36" t="s">
        <v>293</v>
      </c>
      <c r="AK6" s="37" t="s">
        <v>74</v>
      </c>
      <c r="AL6" s="32" t="s">
        <v>378</v>
      </c>
    </row>
    <row r="7" spans="1:38" s="11" customFormat="1" ht="32.25" customHeight="1" thickTop="1">
      <c r="A7" s="243" t="s">
        <v>314</v>
      </c>
      <c r="B7" s="244"/>
      <c r="C7" s="245"/>
      <c r="D7" s="246" t="s">
        <v>559</v>
      </c>
      <c r="E7" s="247"/>
      <c r="F7" s="247"/>
      <c r="G7" s="247"/>
      <c r="H7" s="247"/>
      <c r="I7" s="247"/>
      <c r="J7" s="247"/>
      <c r="K7" s="247"/>
      <c r="L7" s="247"/>
      <c r="M7" s="248"/>
      <c r="N7" s="362" t="s">
        <v>560</v>
      </c>
      <c r="O7" s="468"/>
      <c r="P7" s="468"/>
      <c r="Q7" s="468"/>
      <c r="R7" s="468"/>
      <c r="S7" s="468"/>
      <c r="T7" s="468"/>
      <c r="U7" s="468"/>
      <c r="V7" s="468"/>
      <c r="W7" s="469"/>
      <c r="X7" s="249"/>
      <c r="Y7" s="250"/>
      <c r="Z7" s="250"/>
      <c r="AA7" s="251"/>
      <c r="AB7" s="251"/>
      <c r="AC7" s="251"/>
      <c r="AD7" s="251"/>
      <c r="AE7" s="251"/>
      <c r="AF7" s="251"/>
      <c r="AG7" s="251"/>
      <c r="AI7" s="29" t="s">
        <v>315</v>
      </c>
      <c r="AJ7" s="30" t="s">
        <v>316</v>
      </c>
      <c r="AK7" s="31" t="s">
        <v>75</v>
      </c>
      <c r="AL7" s="32" t="s">
        <v>379</v>
      </c>
    </row>
    <row r="8" spans="1:38" s="11" customFormat="1" ht="35.25" customHeight="1">
      <c r="A8" s="240" t="s">
        <v>341</v>
      </c>
      <c r="B8" s="344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6"/>
      <c r="AI8" s="29" t="s">
        <v>288</v>
      </c>
      <c r="AJ8" s="30" t="s">
        <v>294</v>
      </c>
      <c r="AK8" s="31" t="s">
        <v>76</v>
      </c>
      <c r="AL8" s="32" t="s">
        <v>380</v>
      </c>
    </row>
    <row r="9" spans="1:38" s="11" customFormat="1" ht="31.5" customHeight="1">
      <c r="A9" s="413"/>
      <c r="B9" s="347"/>
      <c r="C9" s="348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8"/>
      <c r="AG9" s="349"/>
      <c r="AI9" s="29" t="s">
        <v>317</v>
      </c>
      <c r="AJ9" s="30" t="s">
        <v>295</v>
      </c>
      <c r="AK9" s="31" t="s">
        <v>83</v>
      </c>
      <c r="AL9" s="32" t="s">
        <v>381</v>
      </c>
    </row>
    <row r="10" spans="1:38">
      <c r="A10" s="241" t="s">
        <v>14</v>
      </c>
      <c r="B10" s="241"/>
      <c r="C10" s="241"/>
      <c r="D10" s="241"/>
      <c r="E10" s="241"/>
      <c r="F10" s="241"/>
      <c r="G10" s="241"/>
      <c r="H10" s="241"/>
      <c r="I10" s="241" t="s">
        <v>15</v>
      </c>
      <c r="J10" s="241"/>
      <c r="K10" s="241"/>
      <c r="L10" s="241"/>
      <c r="M10" s="241"/>
      <c r="N10" s="241"/>
      <c r="O10" s="241"/>
      <c r="P10" s="241"/>
      <c r="Q10" s="241" t="s">
        <v>19</v>
      </c>
      <c r="R10" s="241"/>
      <c r="S10" s="241"/>
      <c r="T10" s="241"/>
      <c r="U10" s="241"/>
      <c r="V10" s="241"/>
      <c r="W10" s="241"/>
      <c r="X10" s="241"/>
      <c r="Y10" s="241" t="s">
        <v>20</v>
      </c>
      <c r="Z10" s="241"/>
      <c r="AA10" s="241"/>
      <c r="AB10" s="241"/>
      <c r="AC10" s="241"/>
      <c r="AD10" s="241"/>
      <c r="AE10" s="241"/>
      <c r="AF10" s="241"/>
      <c r="AG10" s="241"/>
      <c r="AJ10" s="36" t="s">
        <v>296</v>
      </c>
      <c r="AK10" s="37" t="s">
        <v>84</v>
      </c>
      <c r="AL10" s="32" t="s">
        <v>382</v>
      </c>
    </row>
    <row r="11" spans="1:38" ht="16.5" customHeight="1">
      <c r="A11" s="256" t="s">
        <v>16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J11" s="36" t="s">
        <v>297</v>
      </c>
      <c r="AK11" s="37" t="s">
        <v>86</v>
      </c>
      <c r="AL11" s="32" t="s">
        <v>383</v>
      </c>
    </row>
    <row r="12" spans="1:38" ht="16.5" customHeight="1">
      <c r="A12" s="256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J12" s="36" t="s">
        <v>298</v>
      </c>
      <c r="AK12" s="37" t="s">
        <v>87</v>
      </c>
      <c r="AL12" s="32" t="s">
        <v>384</v>
      </c>
    </row>
    <row r="13" spans="1:38" ht="16.5" customHeight="1">
      <c r="A13" s="256" t="s">
        <v>17</v>
      </c>
      <c r="B13" s="241"/>
      <c r="C13" s="241"/>
      <c r="D13" s="241"/>
      <c r="E13" s="241"/>
      <c r="F13" s="241"/>
      <c r="G13" s="241"/>
      <c r="H13" s="241"/>
      <c r="I13" s="241" t="s">
        <v>366</v>
      </c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J13" s="36" t="s">
        <v>299</v>
      </c>
      <c r="AK13" s="37" t="s">
        <v>88</v>
      </c>
      <c r="AL13" s="32" t="s">
        <v>385</v>
      </c>
    </row>
    <row r="14" spans="1:38">
      <c r="A14" s="241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J14" s="36" t="s">
        <v>300</v>
      </c>
      <c r="AK14" s="37" t="s">
        <v>91</v>
      </c>
      <c r="AL14" s="32" t="s">
        <v>386</v>
      </c>
    </row>
    <row r="15" spans="1:38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J15" s="36" t="s">
        <v>301</v>
      </c>
      <c r="AK15" s="37" t="s">
        <v>97</v>
      </c>
      <c r="AL15" s="32" t="s">
        <v>387</v>
      </c>
    </row>
    <row r="16" spans="1:38" ht="36" customHeight="1">
      <c r="A16" s="285" t="s">
        <v>318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J16" s="36" t="s">
        <v>302</v>
      </c>
      <c r="AK16" s="37" t="s">
        <v>100</v>
      </c>
      <c r="AL16" s="32" t="s">
        <v>388</v>
      </c>
    </row>
    <row r="17" spans="1:38" ht="25.5" customHeight="1">
      <c r="A17" s="271" t="s">
        <v>347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J17" s="36" t="s">
        <v>303</v>
      </c>
      <c r="AK17" s="37" t="s">
        <v>102</v>
      </c>
      <c r="AL17" s="32" t="s">
        <v>389</v>
      </c>
    </row>
    <row r="18" spans="1:38" ht="19.5">
      <c r="A18" s="286">
        <f ca="1">NOW()</f>
        <v>45706.444766782406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J18" s="36" t="s">
        <v>304</v>
      </c>
      <c r="AK18" s="37" t="s">
        <v>104</v>
      </c>
      <c r="AL18" s="32" t="s">
        <v>390</v>
      </c>
    </row>
    <row r="19" spans="1:38" ht="17.25" customHeight="1">
      <c r="A19" s="287" t="s">
        <v>368</v>
      </c>
      <c r="B19" s="241"/>
      <c r="C19" s="288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J19" s="40" t="s">
        <v>332</v>
      </c>
      <c r="AK19" s="41" t="s">
        <v>105</v>
      </c>
      <c r="AL19" s="32" t="s">
        <v>391</v>
      </c>
    </row>
    <row r="20" spans="1:38" ht="17.25" customHeight="1">
      <c r="A20" s="241"/>
      <c r="B20" s="241"/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  <c r="AE20" s="289"/>
      <c r="AF20" s="289"/>
      <c r="AG20" s="289"/>
      <c r="AJ20" s="36" t="s">
        <v>305</v>
      </c>
      <c r="AK20" s="37" t="s">
        <v>106</v>
      </c>
      <c r="AL20" s="32" t="s">
        <v>392</v>
      </c>
    </row>
    <row r="21" spans="1:38" ht="17.25" customHeight="1">
      <c r="A21" s="241"/>
      <c r="B21" s="241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J21" s="36" t="s">
        <v>306</v>
      </c>
      <c r="AK21" s="37" t="s">
        <v>107</v>
      </c>
      <c r="AL21" s="32" t="s">
        <v>393</v>
      </c>
    </row>
    <row r="22" spans="1:38" ht="17.25" customHeight="1">
      <c r="A22" s="241"/>
      <c r="B22" s="241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J22" s="36" t="s">
        <v>307</v>
      </c>
      <c r="AK22" s="37" t="s">
        <v>109</v>
      </c>
      <c r="AL22" s="32" t="s">
        <v>394</v>
      </c>
    </row>
    <row r="23" spans="1:38" ht="17.25" customHeight="1">
      <c r="A23" s="241"/>
      <c r="B23" s="241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J23" s="36" t="s">
        <v>308</v>
      </c>
      <c r="AK23" s="37" t="s">
        <v>110</v>
      </c>
      <c r="AL23" s="32" t="s">
        <v>395</v>
      </c>
    </row>
    <row r="24" spans="1:38" ht="17.25" customHeight="1">
      <c r="A24" s="241"/>
      <c r="B24" s="241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89"/>
      <c r="AJ24" s="36" t="s">
        <v>309</v>
      </c>
      <c r="AK24" s="37" t="s">
        <v>111</v>
      </c>
      <c r="AL24" s="32" t="s">
        <v>396</v>
      </c>
    </row>
    <row r="25" spans="1:38" ht="17.25" customHeight="1">
      <c r="A25" s="241"/>
      <c r="B25" s="241"/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J25" s="36" t="s">
        <v>310</v>
      </c>
      <c r="AK25" s="37" t="s">
        <v>112</v>
      </c>
      <c r="AL25" s="32" t="s">
        <v>397</v>
      </c>
    </row>
    <row r="26" spans="1:38" ht="17.25" customHeight="1">
      <c r="A26" s="241"/>
      <c r="B26" s="241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J26" s="36" t="s">
        <v>311</v>
      </c>
      <c r="AK26" s="37" t="s">
        <v>114</v>
      </c>
      <c r="AL26" s="32" t="s">
        <v>398</v>
      </c>
    </row>
    <row r="27" spans="1:38" ht="15.75" customHeight="1">
      <c r="A27" s="287" t="s">
        <v>350</v>
      </c>
      <c r="B27" s="241"/>
      <c r="C27" s="288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J27" s="36" t="s">
        <v>370</v>
      </c>
      <c r="AK27" s="37" t="s">
        <v>122</v>
      </c>
      <c r="AL27" s="32" t="s">
        <v>399</v>
      </c>
    </row>
    <row r="28" spans="1:38" ht="15.75" customHeight="1">
      <c r="A28" s="241"/>
      <c r="B28" s="241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J28" s="36" t="s">
        <v>312</v>
      </c>
      <c r="AK28" s="37" t="s">
        <v>123</v>
      </c>
      <c r="AL28" s="32" t="s">
        <v>400</v>
      </c>
    </row>
    <row r="29" spans="1:38" ht="15.75" customHeight="1">
      <c r="A29" s="241"/>
      <c r="B29" s="241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J29" s="36" t="s">
        <v>313</v>
      </c>
      <c r="AK29" s="37" t="s">
        <v>125</v>
      </c>
      <c r="AL29" s="32" t="s">
        <v>401</v>
      </c>
    </row>
    <row r="30" spans="1:38" ht="30.75" customHeight="1">
      <c r="A30" s="252" t="s">
        <v>494</v>
      </c>
      <c r="B30" s="277"/>
      <c r="C30" s="277"/>
      <c r="D30" s="278"/>
      <c r="E30" s="279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1"/>
      <c r="Q30" s="282" t="s">
        <v>495</v>
      </c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4"/>
      <c r="AH30" s="78"/>
      <c r="AJ30" s="74"/>
      <c r="AK30" s="37"/>
      <c r="AL30" s="32"/>
    </row>
    <row r="31" spans="1:38" ht="30">
      <c r="A31" s="470" t="s">
        <v>372</v>
      </c>
      <c r="B31" s="471"/>
      <c r="C31" s="471"/>
      <c r="D31" s="471"/>
      <c r="E31" s="471"/>
      <c r="F31" s="471"/>
      <c r="G31" s="471"/>
      <c r="H31" s="471"/>
      <c r="I31" s="471"/>
      <c r="J31" s="471"/>
      <c r="K31" s="471"/>
      <c r="L31" s="471"/>
      <c r="M31" s="471"/>
      <c r="N31" s="471"/>
      <c r="O31" s="471"/>
      <c r="P31" s="471"/>
      <c r="Q31" s="472"/>
      <c r="R31" s="473"/>
      <c r="S31" s="473"/>
      <c r="T31" s="473"/>
      <c r="U31" s="473"/>
      <c r="V31" s="473"/>
      <c r="W31" s="473"/>
      <c r="X31" s="473"/>
      <c r="Y31" s="473"/>
      <c r="Z31" s="473"/>
      <c r="AA31" s="473"/>
      <c r="AB31" s="473"/>
      <c r="AC31" s="473"/>
      <c r="AD31" s="473"/>
      <c r="AE31" s="473"/>
      <c r="AF31" s="473"/>
      <c r="AG31" s="473"/>
      <c r="AK31" s="37" t="s">
        <v>126</v>
      </c>
      <c r="AL31" s="32" t="s">
        <v>402</v>
      </c>
    </row>
    <row r="32" spans="1:38" hidden="1">
      <c r="A32" s="237" t="s">
        <v>439</v>
      </c>
      <c r="B32" s="331"/>
      <c r="C32" s="331"/>
      <c r="D32" s="331"/>
      <c r="E32" s="241" t="s">
        <v>441</v>
      </c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287" t="s">
        <v>22</v>
      </c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1"/>
      <c r="AG32" s="331"/>
      <c r="AK32" s="37"/>
      <c r="AL32" s="32"/>
    </row>
    <row r="33" spans="1:38" ht="16.5" hidden="1" customHeight="1">
      <c r="A33" s="331"/>
      <c r="B33" s="331"/>
      <c r="C33" s="331"/>
      <c r="D33" s="331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408"/>
      <c r="R33" s="409"/>
      <c r="S33" s="409"/>
      <c r="T33" s="409"/>
      <c r="U33" s="409"/>
      <c r="V33" s="409"/>
      <c r="W33" s="409"/>
      <c r="X33" s="409"/>
      <c r="Y33" s="409"/>
      <c r="Z33" s="409"/>
      <c r="AA33" s="409"/>
      <c r="AB33" s="409"/>
      <c r="AC33" s="409"/>
      <c r="AD33" s="409"/>
      <c r="AE33" s="409"/>
      <c r="AF33" s="409"/>
      <c r="AG33" s="409"/>
      <c r="AK33" s="37" t="s">
        <v>127</v>
      </c>
      <c r="AL33" s="32" t="s">
        <v>403</v>
      </c>
    </row>
    <row r="34" spans="1:38" ht="16.5" hidden="1" customHeight="1">
      <c r="A34" s="331"/>
      <c r="B34" s="331"/>
      <c r="C34" s="331"/>
      <c r="D34" s="331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408"/>
      <c r="R34" s="409"/>
      <c r="S34" s="409"/>
      <c r="T34" s="409"/>
      <c r="U34" s="409"/>
      <c r="V34" s="409"/>
      <c r="W34" s="409"/>
      <c r="X34" s="409"/>
      <c r="Y34" s="409"/>
      <c r="Z34" s="409"/>
      <c r="AA34" s="409"/>
      <c r="AB34" s="409"/>
      <c r="AC34" s="409"/>
      <c r="AD34" s="409"/>
      <c r="AE34" s="409"/>
      <c r="AF34" s="409"/>
      <c r="AG34" s="409"/>
      <c r="AK34" s="37"/>
      <c r="AL34" s="32" t="s">
        <v>404</v>
      </c>
    </row>
    <row r="35" spans="1:38" ht="16.5" hidden="1" customHeight="1">
      <c r="A35" s="331"/>
      <c r="B35" s="331"/>
      <c r="C35" s="331"/>
      <c r="D35" s="331"/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408"/>
      <c r="R35" s="409"/>
      <c r="S35" s="409"/>
      <c r="T35" s="409"/>
      <c r="U35" s="409"/>
      <c r="V35" s="409"/>
      <c r="W35" s="409"/>
      <c r="X35" s="409"/>
      <c r="Y35" s="409"/>
      <c r="Z35" s="409"/>
      <c r="AA35" s="409"/>
      <c r="AB35" s="409"/>
      <c r="AC35" s="409"/>
      <c r="AD35" s="409"/>
      <c r="AE35" s="409"/>
      <c r="AF35" s="409"/>
      <c r="AG35" s="409"/>
      <c r="AK35" s="37"/>
      <c r="AL35" s="32" t="s">
        <v>405</v>
      </c>
    </row>
    <row r="36" spans="1:38" hidden="1">
      <c r="A36" s="241" t="s">
        <v>371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406">
        <f>SUM(Q31,Q33:AG35)</f>
        <v>0</v>
      </c>
      <c r="R36" s="407"/>
      <c r="S36" s="407"/>
      <c r="T36" s="407"/>
      <c r="U36" s="407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  <c r="AG36" s="407"/>
      <c r="AK36" s="37" t="s">
        <v>128</v>
      </c>
      <c r="AL36" s="32" t="s">
        <v>406</v>
      </c>
    </row>
    <row r="37" spans="1:38" ht="16.5" customHeight="1">
      <c r="A37" s="241" t="s">
        <v>348</v>
      </c>
      <c r="B37" s="241"/>
      <c r="C37" s="241"/>
      <c r="D37" s="241"/>
      <c r="E37" s="241"/>
      <c r="F37" s="241"/>
      <c r="G37" s="241"/>
      <c r="H37" s="241"/>
      <c r="I37" s="252" t="s">
        <v>440</v>
      </c>
      <c r="J37" s="253"/>
      <c r="K37" s="253"/>
      <c r="L37" s="253"/>
      <c r="M37" s="399"/>
      <c r="N37" s="399"/>
      <c r="O37" s="399"/>
      <c r="P37" s="400"/>
      <c r="Q37" s="241" t="s">
        <v>19</v>
      </c>
      <c r="R37" s="241"/>
      <c r="S37" s="241"/>
      <c r="T37" s="241"/>
      <c r="U37" s="241"/>
      <c r="V37" s="241"/>
      <c r="W37" s="241"/>
      <c r="X37" s="241"/>
      <c r="Y37" s="241" t="s">
        <v>349</v>
      </c>
      <c r="Z37" s="241"/>
      <c r="AA37" s="241"/>
      <c r="AB37" s="241"/>
      <c r="AC37" s="241"/>
      <c r="AD37" s="241"/>
      <c r="AE37" s="241"/>
      <c r="AF37" s="241"/>
      <c r="AG37" s="241"/>
      <c r="AK37" s="37" t="s">
        <v>131</v>
      </c>
      <c r="AL37" s="32" t="s">
        <v>407</v>
      </c>
    </row>
    <row r="38" spans="1:38" ht="15.75" customHeight="1">
      <c r="A38" s="256"/>
      <c r="B38" s="241"/>
      <c r="C38" s="241"/>
      <c r="D38" s="241"/>
      <c r="E38" s="241"/>
      <c r="F38" s="241"/>
      <c r="G38" s="241"/>
      <c r="H38" s="241"/>
      <c r="I38" s="256"/>
      <c r="J38" s="241"/>
      <c r="K38" s="241"/>
      <c r="L38" s="241"/>
      <c r="M38" s="241"/>
      <c r="N38" s="241"/>
      <c r="O38" s="241"/>
      <c r="P38" s="241"/>
      <c r="Q38" s="256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K38" s="37" t="s">
        <v>133</v>
      </c>
      <c r="AL38" s="32" t="s">
        <v>408</v>
      </c>
    </row>
    <row r="39" spans="1:38" ht="16.5" customHeight="1">
      <c r="A39" s="24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K39" s="37" t="s">
        <v>134</v>
      </c>
      <c r="AL39" s="32" t="s">
        <v>409</v>
      </c>
    </row>
    <row r="40" spans="1:38" ht="17.25" customHeight="1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K40" s="37" t="s">
        <v>135</v>
      </c>
      <c r="AL40" s="32" t="s">
        <v>410</v>
      </c>
    </row>
    <row r="41" spans="1:38" ht="17.25" customHeight="1">
      <c r="A41" s="241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K41" s="37" t="s">
        <v>136</v>
      </c>
      <c r="AL41" s="32" t="s">
        <v>411</v>
      </c>
    </row>
    <row r="42" spans="1:38" ht="16.5" customHeight="1">
      <c r="AK42" s="37" t="s">
        <v>138</v>
      </c>
      <c r="AL42" s="32" t="s">
        <v>412</v>
      </c>
    </row>
    <row r="43" spans="1:38">
      <c r="AK43" s="37" t="s">
        <v>139</v>
      </c>
      <c r="AL43" s="32" t="s">
        <v>413</v>
      </c>
    </row>
    <row r="44" spans="1:38">
      <c r="AK44" s="37" t="s">
        <v>145</v>
      </c>
      <c r="AL44" s="32" t="s">
        <v>414</v>
      </c>
    </row>
    <row r="45" spans="1:38">
      <c r="AK45" s="37" t="s">
        <v>146</v>
      </c>
      <c r="AL45" s="32" t="s">
        <v>415</v>
      </c>
    </row>
    <row r="46" spans="1:38">
      <c r="AK46" s="37" t="s">
        <v>148</v>
      </c>
      <c r="AL46" s="44" t="s">
        <v>416</v>
      </c>
    </row>
    <row r="47" spans="1:38">
      <c r="AK47" s="37" t="s">
        <v>150</v>
      </c>
      <c r="AL47" s="32" t="s">
        <v>417</v>
      </c>
    </row>
    <row r="48" spans="1:38">
      <c r="AK48" s="37" t="s">
        <v>152</v>
      </c>
      <c r="AL48" s="32" t="s">
        <v>418</v>
      </c>
    </row>
    <row r="49" spans="37:38">
      <c r="AK49" s="37" t="s">
        <v>154</v>
      </c>
      <c r="AL49" s="32" t="s">
        <v>419</v>
      </c>
    </row>
    <row r="50" spans="37:38">
      <c r="AK50" s="37" t="s">
        <v>157</v>
      </c>
      <c r="AL50" s="32" t="s">
        <v>420</v>
      </c>
    </row>
    <row r="51" spans="37:38">
      <c r="AK51" s="37" t="s">
        <v>159</v>
      </c>
      <c r="AL51" s="32" t="s">
        <v>421</v>
      </c>
    </row>
    <row r="52" spans="37:38">
      <c r="AK52" s="37" t="s">
        <v>161</v>
      </c>
      <c r="AL52" s="32" t="s">
        <v>422</v>
      </c>
    </row>
    <row r="53" spans="37:38">
      <c r="AK53" s="37" t="s">
        <v>162</v>
      </c>
      <c r="AL53" s="32" t="s">
        <v>423</v>
      </c>
    </row>
    <row r="54" spans="37:38">
      <c r="AK54" s="37" t="s">
        <v>163</v>
      </c>
      <c r="AL54" s="32" t="s">
        <v>424</v>
      </c>
    </row>
    <row r="55" spans="37:38">
      <c r="AK55" s="37" t="s">
        <v>164</v>
      </c>
      <c r="AL55" s="32" t="s">
        <v>425</v>
      </c>
    </row>
    <row r="56" spans="37:38">
      <c r="AK56" s="37" t="s">
        <v>165</v>
      </c>
      <c r="AL56" s="32" t="s">
        <v>426</v>
      </c>
    </row>
    <row r="57" spans="37:38">
      <c r="AK57" s="37" t="s">
        <v>166</v>
      </c>
      <c r="AL57" s="32" t="s">
        <v>427</v>
      </c>
    </row>
    <row r="58" spans="37:38">
      <c r="AK58" s="37" t="s">
        <v>167</v>
      </c>
      <c r="AL58" s="32" t="s">
        <v>428</v>
      </c>
    </row>
    <row r="59" spans="37:38">
      <c r="AK59" s="37" t="s">
        <v>170</v>
      </c>
      <c r="AL59" s="32" t="s">
        <v>429</v>
      </c>
    </row>
    <row r="60" spans="37:38">
      <c r="AK60" s="37" t="s">
        <v>171</v>
      </c>
      <c r="AL60" s="32" t="s">
        <v>430</v>
      </c>
    </row>
    <row r="61" spans="37:38">
      <c r="AK61" s="37" t="s">
        <v>172</v>
      </c>
      <c r="AL61" s="32" t="s">
        <v>431</v>
      </c>
    </row>
    <row r="62" spans="37:38">
      <c r="AK62" s="37" t="s">
        <v>173</v>
      </c>
      <c r="AL62" s="32" t="s">
        <v>432</v>
      </c>
    </row>
    <row r="63" spans="37:38">
      <c r="AK63" s="37" t="s">
        <v>174</v>
      </c>
      <c r="AL63" s="32" t="s">
        <v>433</v>
      </c>
    </row>
    <row r="64" spans="37:38">
      <c r="AK64" s="37" t="s">
        <v>176</v>
      </c>
      <c r="AL64" s="32" t="s">
        <v>434</v>
      </c>
    </row>
    <row r="65" spans="37:38">
      <c r="AK65" s="37" t="s">
        <v>177</v>
      </c>
      <c r="AL65" s="32" t="s">
        <v>435</v>
      </c>
    </row>
    <row r="66" spans="37:38">
      <c r="AK66" s="37" t="s">
        <v>180</v>
      </c>
      <c r="AL66" s="32" t="s">
        <v>436</v>
      </c>
    </row>
    <row r="67" spans="37:38">
      <c r="AK67" s="37" t="s">
        <v>183</v>
      </c>
      <c r="AL67" s="32" t="s">
        <v>437</v>
      </c>
    </row>
    <row r="68" spans="37:38">
      <c r="AK68" s="37" t="s">
        <v>185</v>
      </c>
      <c r="AL68" s="32" t="s">
        <v>438</v>
      </c>
    </row>
    <row r="69" spans="37:38">
      <c r="AK69" s="37" t="s">
        <v>186</v>
      </c>
    </row>
    <row r="70" spans="37:38">
      <c r="AK70" s="37" t="s">
        <v>188</v>
      </c>
    </row>
    <row r="71" spans="37:38">
      <c r="AK71" s="37" t="s">
        <v>193</v>
      </c>
    </row>
    <row r="72" spans="37:38">
      <c r="AK72" s="37" t="s">
        <v>215</v>
      </c>
    </row>
    <row r="73" spans="37:38">
      <c r="AK73" s="37" t="s">
        <v>223</v>
      </c>
    </row>
    <row r="74" spans="37:38">
      <c r="AK74" s="37" t="s">
        <v>224</v>
      </c>
    </row>
    <row r="75" spans="37:38">
      <c r="AK75" s="37" t="s">
        <v>230</v>
      </c>
    </row>
    <row r="76" spans="37:38">
      <c r="AK76" s="37" t="s">
        <v>238</v>
      </c>
    </row>
    <row r="77" spans="37:38">
      <c r="AK77" s="37" t="s">
        <v>243</v>
      </c>
    </row>
    <row r="78" spans="37:38">
      <c r="AK78" s="37" t="s">
        <v>245</v>
      </c>
    </row>
    <row r="79" spans="37:38">
      <c r="AK79" s="37" t="s">
        <v>246</v>
      </c>
    </row>
    <row r="80" spans="37:38">
      <c r="AK80" s="37" t="s">
        <v>261</v>
      </c>
    </row>
    <row r="81" spans="37:37" ht="57">
      <c r="AK81" s="42" t="s">
        <v>279</v>
      </c>
    </row>
    <row r="82" spans="37:37">
      <c r="AK82" s="37" t="s">
        <v>263</v>
      </c>
    </row>
    <row r="83" spans="37:37">
      <c r="AK83" s="37" t="s">
        <v>264</v>
      </c>
    </row>
    <row r="84" spans="37:37">
      <c r="AK84" s="37" t="s">
        <v>265</v>
      </c>
    </row>
    <row r="85" spans="37:37">
      <c r="AK85" s="37" t="s">
        <v>266</v>
      </c>
    </row>
    <row r="86" spans="37:37">
      <c r="AK86" s="37" t="s">
        <v>267</v>
      </c>
    </row>
    <row r="87" spans="37:37">
      <c r="AK87" s="5"/>
    </row>
    <row r="88" spans="37:37">
      <c r="AK88" s="5"/>
    </row>
    <row r="89" spans="37:37">
      <c r="AK89" s="5"/>
    </row>
    <row r="90" spans="37:37">
      <c r="AK90" s="5"/>
    </row>
  </sheetData>
  <sheetProtection sheet="1" objects="1" scenarios="1" formatCells="0" formatColumns="0" formatRows="0" insertColumns="0" insertRows="0" deleteColumns="0" deleteRows="0"/>
  <mergeCells count="80">
    <mergeCell ref="A3:H3"/>
    <mergeCell ref="I3:J6"/>
    <mergeCell ref="K3:L4"/>
    <mergeCell ref="M3:N4"/>
    <mergeCell ref="O3:P4"/>
    <mergeCell ref="A1:AG1"/>
    <mergeCell ref="A2:E2"/>
    <mergeCell ref="F2:U2"/>
    <mergeCell ref="V2:Z2"/>
    <mergeCell ref="AA2:AG2"/>
    <mergeCell ref="AC3:AG4"/>
    <mergeCell ref="A4:H4"/>
    <mergeCell ref="A5:H5"/>
    <mergeCell ref="K5:L6"/>
    <mergeCell ref="M5:N6"/>
    <mergeCell ref="O5:P6"/>
    <mergeCell ref="Q5:R6"/>
    <mergeCell ref="S5:T6"/>
    <mergeCell ref="U5:V6"/>
    <mergeCell ref="W5:X6"/>
    <mergeCell ref="Q3:R4"/>
    <mergeCell ref="S3:T4"/>
    <mergeCell ref="U3:V4"/>
    <mergeCell ref="W3:X4"/>
    <mergeCell ref="Y3:Z4"/>
    <mergeCell ref="AA3:AB4"/>
    <mergeCell ref="Y5:Z6"/>
    <mergeCell ref="AA5:AG6"/>
    <mergeCell ref="A6:H6"/>
    <mergeCell ref="A7:C7"/>
    <mergeCell ref="D7:M7"/>
    <mergeCell ref="N7:W7"/>
    <mergeCell ref="X7:AG7"/>
    <mergeCell ref="A8:A9"/>
    <mergeCell ref="B8:AG9"/>
    <mergeCell ref="A10:H10"/>
    <mergeCell ref="I10:P10"/>
    <mergeCell ref="Q10:X10"/>
    <mergeCell ref="Y10:AG10"/>
    <mergeCell ref="A27:B29"/>
    <mergeCell ref="C27:AG29"/>
    <mergeCell ref="A11:A12"/>
    <mergeCell ref="B11:H12"/>
    <mergeCell ref="I11:P12"/>
    <mergeCell ref="Q11:X15"/>
    <mergeCell ref="Y11:AG15"/>
    <mergeCell ref="A13:A15"/>
    <mergeCell ref="B13:H15"/>
    <mergeCell ref="I13:P13"/>
    <mergeCell ref="I14:P15"/>
    <mergeCell ref="A16:AG16"/>
    <mergeCell ref="A17:AG17"/>
    <mergeCell ref="A18:AG18"/>
    <mergeCell ref="A19:B26"/>
    <mergeCell ref="C19:AG26"/>
    <mergeCell ref="Q31:AG31"/>
    <mergeCell ref="A32:D35"/>
    <mergeCell ref="E32:P32"/>
    <mergeCell ref="Q32:AG32"/>
    <mergeCell ref="E33:P33"/>
    <mergeCell ref="Q33:AG33"/>
    <mergeCell ref="E34:P34"/>
    <mergeCell ref="Q34:AG34"/>
    <mergeCell ref="E35:P35"/>
    <mergeCell ref="A30:D30"/>
    <mergeCell ref="E30:P30"/>
    <mergeCell ref="Q30:AG30"/>
    <mergeCell ref="A38:H41"/>
    <mergeCell ref="I38:P41"/>
    <mergeCell ref="Q38:X41"/>
    <mergeCell ref="Y38:AG41"/>
    <mergeCell ref="Q35:AG35"/>
    <mergeCell ref="A36:P36"/>
    <mergeCell ref="Q36:AG36"/>
    <mergeCell ref="A37:H37"/>
    <mergeCell ref="I37:L37"/>
    <mergeCell ref="M37:P37"/>
    <mergeCell ref="Q37:X37"/>
    <mergeCell ref="Y37:AG37"/>
    <mergeCell ref="A31:P31"/>
  </mergeCells>
  <phoneticPr fontId="35" type="noConversion"/>
  <dataValidations count="1">
    <dataValidation type="list" allowBlank="1" showInputMessage="1" showErrorMessage="1" sqref="E33:P35" xr:uid="{00000000-0002-0000-0800-000000000000}">
      <formula1>$AL$1:$AL$68</formula1>
    </dataValidation>
  </dataValidation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具名範圍</vt:lpstr>
      </vt:variant>
      <vt:variant>
        <vt:i4>69</vt:i4>
      </vt:variant>
    </vt:vector>
  </HeadingPairs>
  <TitlesOfParts>
    <vt:vector size="84" baseType="lpstr">
      <vt:lpstr>科目清單</vt:lpstr>
      <vt:lpstr>子目類別</vt:lpstr>
      <vt:lpstr>鐘點費-動簽</vt:lpstr>
      <vt:lpstr>預算-請購(修)</vt:lpstr>
      <vt:lpstr>預算-動簽</vt:lpstr>
      <vt:lpstr>代收(辦)-請購(修)</vt:lpstr>
      <vt:lpstr>代收(辦)-動簽</vt:lpstr>
      <vt:lpstr>代收款-請購(修)-自填</vt:lpstr>
      <vt:lpstr>代收款-動簽-自填</vt:lpstr>
      <vt:lpstr>鐘點費動簽</vt:lpstr>
      <vt:lpstr>受款人清單</vt:lpstr>
      <vt:lpstr>支出科目分攤表</vt:lpstr>
      <vt:lpstr>支出機關分攤表</vt:lpstr>
      <vt:lpstr>分(批)期付款</vt:lpstr>
      <vt:lpstr>手寫-動簽-收入</vt:lpstr>
      <vt:lpstr>_113職員薪金</vt:lpstr>
      <vt:lpstr>_114工員工資</vt:lpstr>
      <vt:lpstr>MA指定用途捐款_仁愛專戶</vt:lpstr>
      <vt:lpstr>MB指定用途捐款</vt:lpstr>
      <vt:lpstr>子目類別!Print_Area</vt:lpstr>
      <vt:lpstr>'手寫-動簽-收入'!Print_Area</vt:lpstr>
      <vt:lpstr>支出科目分攤表!Print_Area</vt:lpstr>
      <vt:lpstr>支出機關分攤表!Print_Area</vt:lpstr>
      <vt:lpstr>'代收(辦)-動簽'!Print_Area</vt:lpstr>
      <vt:lpstr>'代收(辦)-請購(修)'!Print_Area</vt:lpstr>
      <vt:lpstr>'代收款-動簽-自填'!Print_Area</vt:lpstr>
      <vt:lpstr>'代收款-請購(修)-自填'!Print_Area</vt:lpstr>
      <vt:lpstr>'預算-動簽'!Print_Area</vt:lpstr>
      <vt:lpstr>'預算-請購(修)'!Print_Area</vt:lpstr>
      <vt:lpstr>鐘點費動簽!Print_Area</vt:lpstr>
      <vt:lpstr>'鐘點費-動簽'!Print_Area</vt:lpstr>
      <vt:lpstr>一級</vt:lpstr>
      <vt:lpstr>一般服務費</vt:lpstr>
      <vt:lpstr>子目類別</vt:lpstr>
      <vt:lpstr>什項設備租金</vt:lpstr>
      <vt:lpstr>公共關係費</vt:lpstr>
      <vt:lpstr>水電費</vt:lpstr>
      <vt:lpstr>代收付款項</vt:lpstr>
      <vt:lpstr>正式員額薪資</vt:lpstr>
      <vt:lpstr>用人費用</vt:lpstr>
      <vt:lpstr>用品消耗</vt:lpstr>
      <vt:lpstr>交通及運輸設備租金</vt:lpstr>
      <vt:lpstr>印刷裝訂與廣告費</vt:lpstr>
      <vt:lpstr>各項專案人員薪資</vt:lpstr>
      <vt:lpstr>各項補助經費</vt:lpstr>
      <vt:lpstr>地租及水租</vt:lpstr>
      <vt:lpstr>存入保證金</vt:lpstr>
      <vt:lpstr>材料及用品費</vt:lpstr>
      <vt:lpstr>使用材料費</vt:lpstr>
      <vt:lpstr>其他</vt:lpstr>
      <vt:lpstr>其他支出</vt:lpstr>
      <vt:lpstr>其他項目</vt:lpstr>
      <vt:lpstr>其他預付款</vt:lpstr>
      <vt:lpstr>房租</vt:lpstr>
      <vt:lpstr>服務費用</vt:lpstr>
      <vt:lpstr>保險費</vt:lpstr>
      <vt:lpstr>修理保養及保固費</vt:lpstr>
      <vt:lpstr>捐助、補助與獎助</vt:lpstr>
      <vt:lpstr>旅運費</vt:lpstr>
      <vt:lpstr>租金、償債與利息</vt:lpstr>
      <vt:lpstr>退休及卹償金</vt:lpstr>
      <vt:lpstr>專業服務費</vt:lpstr>
      <vt:lpstr>規費</vt:lpstr>
      <vt:lpstr>稅捐、規費強制費與繳庫</vt:lpstr>
      <vt:lpstr>超時工作報酬</vt:lpstr>
      <vt:lpstr>郵電費</vt:lpstr>
      <vt:lpstr>會費</vt:lpstr>
      <vt:lpstr>會費、捐助、補助、分攤、照護、救濟與交流活動費</vt:lpstr>
      <vt:lpstr>聘僱及兼職人員薪資</vt:lpstr>
      <vt:lpstr>補貼償、獎勵、慰問、照護與救濟</vt:lpstr>
      <vt:lpstr>零用金</vt:lpstr>
      <vt:lpstr>福利費</vt:lpstr>
      <vt:lpstr>獎金</vt:lpstr>
      <vt:lpstr>學生社團</vt:lpstr>
      <vt:lpstr>學生繳費項目</vt:lpstr>
      <vt:lpstr>機器租金</vt:lpstr>
      <vt:lpstr>縣府統籌支撥項目</vt:lpstr>
      <vt:lpstr>應付代收款</vt:lpstr>
      <vt:lpstr>購建固定資產、無形資產及長期投資</vt:lpstr>
      <vt:lpstr>購置固定資產</vt:lpstr>
      <vt:lpstr>購置無形資產</vt:lpstr>
      <vt:lpstr>離職儲金專戶</vt:lpstr>
      <vt:lpstr>繳庫項目</vt:lpstr>
      <vt:lpstr>競賽及交流活動費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</dc:creator>
  <cp:lastModifiedBy>user</cp:lastModifiedBy>
  <cp:lastPrinted>2025-02-18T02:27:37Z</cp:lastPrinted>
  <dcterms:created xsi:type="dcterms:W3CDTF">2016-10-27T09:42:50Z</dcterms:created>
  <dcterms:modified xsi:type="dcterms:W3CDTF">2025-02-18T02:40:33Z</dcterms:modified>
</cp:coreProperties>
</file>